
<file path=[Content_Types].xml><?xml version="1.0" encoding="utf-8"?>
<Types xmlns="http://schemas.openxmlformats.org/package/2006/content-type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2.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3.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9"/>
  <workbookPr defaultThemeVersion="166925"/>
  <mc:AlternateContent xmlns:mc="http://schemas.openxmlformats.org/markup-compatibility/2006">
    <mc:Choice Requires="x15">
      <x15ac:absPath xmlns:x15ac="http://schemas.microsoft.com/office/spreadsheetml/2010/11/ac" url="/Users/Mara/Documents/Management/Semester 1/Macro economics/Taak/Officiele versie/"/>
    </mc:Choice>
  </mc:AlternateContent>
  <xr:revisionPtr revIDLastSave="0" documentId="8_{C2EE5309-C522-4849-B811-95A796BC37E3}" xr6:coauthVersionLast="47" xr6:coauthVersionMax="47" xr10:uidLastSave="{00000000-0000-0000-0000-000000000000}"/>
  <bookViews>
    <workbookView xWindow="0" yWindow="500" windowWidth="28800" windowHeight="17500" xr2:uid="{D4132055-5130-DA46-A28C-CE7604A301EB}"/>
  </bookViews>
  <sheets>
    <sheet name="Group" sheetId="1" r:id="rId1"/>
    <sheet name="Exersise 1" sheetId="3" r:id="rId2"/>
    <sheet name="Exersise 2" sheetId="4" r:id="rId3"/>
    <sheet name="Exersise 3" sheetId="9"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7" i="4" l="1"/>
  <c r="T49" i="9"/>
  <c r="S49" i="9"/>
  <c r="T48" i="9"/>
  <c r="S48" i="9"/>
  <c r="T47" i="9"/>
  <c r="S47" i="9"/>
  <c r="T46" i="9"/>
  <c r="S46" i="9"/>
  <c r="T45" i="9"/>
  <c r="S45" i="9"/>
  <c r="T44" i="9"/>
  <c r="S44" i="9"/>
  <c r="T43" i="9"/>
  <c r="S43" i="9"/>
  <c r="T42" i="9"/>
  <c r="S42" i="9"/>
  <c r="T41" i="9"/>
  <c r="S41" i="9"/>
  <c r="T40" i="9"/>
  <c r="S40" i="9"/>
  <c r="T39" i="9"/>
  <c r="S39" i="9"/>
  <c r="T38" i="9"/>
  <c r="S38" i="9"/>
  <c r="T37" i="9"/>
  <c r="S37" i="9"/>
  <c r="T36" i="9"/>
  <c r="S36" i="9"/>
  <c r="T35" i="9"/>
  <c r="S35" i="9"/>
  <c r="T34" i="9"/>
  <c r="S34" i="9"/>
  <c r="T33" i="9"/>
  <c r="S33" i="9"/>
  <c r="T32" i="9"/>
  <c r="S32" i="9"/>
  <c r="T31" i="9"/>
  <c r="S31" i="9"/>
  <c r="T30" i="9"/>
  <c r="S30" i="9"/>
  <c r="T29" i="9"/>
  <c r="S29" i="9"/>
  <c r="T28" i="9"/>
  <c r="S28" i="9"/>
  <c r="T27" i="9"/>
  <c r="S27" i="9"/>
  <c r="T26" i="9"/>
  <c r="S26" i="9"/>
  <c r="T25" i="9"/>
  <c r="S25" i="9"/>
  <c r="T24" i="9"/>
  <c r="S24" i="9"/>
  <c r="T23" i="9"/>
  <c r="S23" i="9"/>
  <c r="T22" i="9"/>
  <c r="S22" i="9"/>
  <c r="T21" i="9"/>
  <c r="S21" i="9"/>
  <c r="T20" i="9"/>
  <c r="S20" i="9"/>
  <c r="T19" i="9"/>
  <c r="S19" i="9"/>
  <c r="T18" i="9"/>
  <c r="S18" i="9"/>
  <c r="T17" i="9"/>
  <c r="S17" i="9"/>
  <c r="T16" i="9"/>
  <c r="S16" i="9"/>
  <c r="T15" i="9"/>
  <c r="S15" i="9"/>
  <c r="T14" i="9"/>
  <c r="S14" i="9"/>
  <c r="T13" i="9"/>
  <c r="S13" i="9"/>
  <c r="T12" i="9"/>
  <c r="S12" i="9"/>
  <c r="T11" i="9"/>
  <c r="S11" i="9"/>
  <c r="T10" i="9"/>
  <c r="S10" i="9"/>
  <c r="T9" i="9"/>
  <c r="S9" i="9"/>
  <c r="T8" i="9"/>
  <c r="S8" i="9"/>
  <c r="B71" i="4"/>
  <c r="T9" i="4"/>
  <c r="AB10" i="3"/>
  <c r="AB11" i="3"/>
  <c r="AB12" i="3"/>
  <c r="AB13" i="3"/>
  <c r="AB14" i="3"/>
  <c r="AB15" i="3"/>
  <c r="AB16" i="3"/>
  <c r="AB17" i="3"/>
  <c r="AB18" i="3"/>
  <c r="AB19" i="3"/>
  <c r="AB20" i="3"/>
  <c r="AB21" i="3"/>
  <c r="AB22" i="3"/>
  <c r="AB23" i="3"/>
  <c r="AB24" i="3"/>
  <c r="AB25" i="3"/>
  <c r="AB26" i="3"/>
  <c r="AB27" i="3"/>
  <c r="AB28" i="3"/>
  <c r="AB29" i="3"/>
  <c r="AB30" i="3"/>
  <c r="AB31" i="3"/>
  <c r="AB32" i="3"/>
  <c r="AB33" i="3"/>
  <c r="AB34" i="3"/>
  <c r="AB35" i="3"/>
  <c r="AB36" i="3"/>
  <c r="AB37" i="3"/>
  <c r="AB38" i="3"/>
  <c r="AB39" i="3"/>
  <c r="AB40" i="3"/>
  <c r="AB41" i="3"/>
  <c r="AB42" i="3"/>
  <c r="AB43" i="3"/>
  <c r="AB44" i="3"/>
  <c r="AB45" i="3"/>
  <c r="AB46" i="3"/>
  <c r="AB47" i="3"/>
  <c r="AB48" i="3"/>
  <c r="AB49" i="3"/>
  <c r="AB50" i="3"/>
  <c r="AB51" i="3"/>
  <c r="Z6" i="3"/>
  <c r="AA6" i="3" s="1"/>
  <c r="AC6" i="3" s="1"/>
  <c r="X7" i="3"/>
  <c r="Y7" i="3" s="1"/>
  <c r="Z7" i="3" s="1"/>
  <c r="AA7" i="3" s="1"/>
  <c r="AC7" i="3" s="1"/>
  <c r="AB9" i="3"/>
  <c r="S5" i="3"/>
  <c r="U10" i="3"/>
  <c r="S51" i="3"/>
  <c r="S50" i="3"/>
  <c r="S49" i="3"/>
  <c r="S48" i="3"/>
  <c r="S47" i="3"/>
  <c r="S46" i="3"/>
  <c r="S45" i="3"/>
  <c r="S44" i="3"/>
  <c r="S43" i="3"/>
  <c r="S42" i="3"/>
  <c r="S41" i="3"/>
  <c r="S40" i="3"/>
  <c r="S39" i="3"/>
  <c r="S38" i="3"/>
  <c r="S37" i="3"/>
  <c r="S36" i="3"/>
  <c r="S35" i="3"/>
  <c r="S34" i="3"/>
  <c r="S33" i="3"/>
  <c r="S32" i="3"/>
  <c r="S31" i="3"/>
  <c r="S30" i="3"/>
  <c r="S29" i="3"/>
  <c r="S28" i="3"/>
  <c r="S27" i="3"/>
  <c r="S26" i="3"/>
  <c r="S25" i="3"/>
  <c r="S24" i="3"/>
  <c r="S23" i="3"/>
  <c r="S22" i="3"/>
  <c r="S21" i="3"/>
  <c r="S20" i="3"/>
  <c r="S19" i="3"/>
  <c r="S18" i="3"/>
  <c r="S17" i="3"/>
  <c r="S16" i="3"/>
  <c r="S15" i="3"/>
  <c r="S14" i="3"/>
  <c r="S13" i="3"/>
  <c r="S12" i="3"/>
  <c r="S11" i="3"/>
  <c r="R10" i="3"/>
  <c r="S10" i="3"/>
  <c r="R51" i="3"/>
  <c r="R50" i="3"/>
  <c r="R49" i="3"/>
  <c r="R48" i="3"/>
  <c r="R47" i="3"/>
  <c r="R46" i="3"/>
  <c r="R45" i="3"/>
  <c r="R44" i="3"/>
  <c r="R43" i="3"/>
  <c r="R42" i="3"/>
  <c r="R41" i="3"/>
  <c r="R40" i="3"/>
  <c r="R39" i="3"/>
  <c r="R38" i="3"/>
  <c r="R37" i="3"/>
  <c r="R36" i="3"/>
  <c r="R35" i="3"/>
  <c r="R34" i="3"/>
  <c r="R33" i="3"/>
  <c r="R32" i="3"/>
  <c r="R31" i="3"/>
  <c r="R30" i="3"/>
  <c r="R29" i="3"/>
  <c r="R28" i="3"/>
  <c r="R27" i="3"/>
  <c r="R26" i="3"/>
  <c r="R25" i="3"/>
  <c r="R24" i="3"/>
  <c r="R23" i="3"/>
  <c r="R22" i="3"/>
  <c r="R21" i="3"/>
  <c r="R20" i="3"/>
  <c r="R19" i="3"/>
  <c r="R18" i="3"/>
  <c r="R17" i="3"/>
  <c r="R16" i="3"/>
  <c r="R15" i="3"/>
  <c r="R14" i="3"/>
  <c r="R13" i="3"/>
  <c r="R12" i="3"/>
  <c r="R11" i="3"/>
  <c r="D29" i="3" l="1"/>
  <c r="K29" i="3"/>
  <c r="T10" i="4" l="1"/>
  <c r="T11" i="4"/>
  <c r="T12" i="4"/>
  <c r="T13" i="4"/>
  <c r="T14" i="4"/>
  <c r="T15" i="4"/>
  <c r="T16" i="4"/>
  <c r="T17" i="4"/>
  <c r="T18" i="4"/>
  <c r="T19" i="4"/>
  <c r="T20" i="4"/>
  <c r="T21" i="4"/>
  <c r="T22" i="4"/>
  <c r="T23" i="4"/>
  <c r="T24" i="4"/>
  <c r="T25" i="4"/>
  <c r="T26" i="4"/>
  <c r="T27" i="4"/>
  <c r="T28" i="4"/>
  <c r="T29" i="4"/>
  <c r="T30" i="4"/>
  <c r="T31" i="4"/>
  <c r="T32" i="4"/>
  <c r="T33" i="4"/>
  <c r="T34" i="4"/>
  <c r="T35" i="4"/>
  <c r="T36" i="4"/>
  <c r="T37" i="4"/>
  <c r="T38" i="4"/>
  <c r="T39" i="4"/>
  <c r="T40" i="4"/>
  <c r="T41" i="4"/>
  <c r="T42" i="4"/>
  <c r="T43" i="4"/>
  <c r="T44" i="4"/>
  <c r="T45" i="4"/>
  <c r="T46" i="4"/>
  <c r="T47" i="4"/>
  <c r="T48" i="4"/>
  <c r="T49" i="4"/>
  <c r="T50" i="4"/>
  <c r="U11" i="3"/>
  <c r="U12" i="3"/>
  <c r="U13" i="3"/>
  <c r="U14" i="3"/>
  <c r="U15" i="3"/>
  <c r="U16" i="3"/>
  <c r="U17" i="3"/>
  <c r="U18" i="3"/>
  <c r="U19" i="3"/>
  <c r="U20" i="3"/>
  <c r="U21" i="3"/>
  <c r="U22" i="3"/>
  <c r="U23" i="3"/>
  <c r="U24" i="3"/>
  <c r="U25" i="3"/>
  <c r="U26" i="3"/>
  <c r="U27" i="3"/>
  <c r="U28" i="3"/>
  <c r="U29" i="3"/>
  <c r="U30" i="3"/>
  <c r="U31" i="3"/>
  <c r="U32" i="3"/>
  <c r="U33" i="3"/>
  <c r="U34" i="3"/>
  <c r="U35" i="3"/>
  <c r="U36" i="3"/>
  <c r="U37" i="3"/>
  <c r="U38" i="3"/>
  <c r="U39" i="3"/>
  <c r="U40" i="3"/>
  <c r="U41" i="3"/>
  <c r="U42" i="3"/>
  <c r="U43" i="3"/>
  <c r="U44" i="3"/>
  <c r="U45" i="3"/>
  <c r="U46" i="3"/>
  <c r="U47" i="3"/>
  <c r="U48" i="3"/>
  <c r="U49" i="3"/>
  <c r="U50" i="3"/>
  <c r="U51" i="3"/>
  <c r="E67" i="3" l="1"/>
  <c r="W12" i="3" l="1"/>
  <c r="W13" i="3"/>
  <c r="W14" i="3"/>
  <c r="W15" i="3"/>
  <c r="W16" i="3"/>
  <c r="W17" i="3"/>
  <c r="W18" i="3"/>
  <c r="W19" i="3"/>
  <c r="W20" i="3"/>
  <c r="W21" i="3"/>
  <c r="W22" i="3"/>
  <c r="W23" i="3"/>
  <c r="W24" i="3"/>
  <c r="W25" i="3"/>
  <c r="W26" i="3"/>
  <c r="W27" i="3"/>
  <c r="W28" i="3"/>
  <c r="W29" i="3"/>
  <c r="W30" i="3"/>
  <c r="W31" i="3"/>
  <c r="W32" i="3"/>
  <c r="W33" i="3"/>
  <c r="W34" i="3"/>
  <c r="W35" i="3"/>
  <c r="W36" i="3"/>
  <c r="W37" i="3"/>
  <c r="W38" i="3"/>
  <c r="W39" i="3"/>
  <c r="W40" i="3"/>
  <c r="W41" i="3"/>
  <c r="W42" i="3"/>
  <c r="W43" i="3"/>
  <c r="W44" i="3"/>
  <c r="W45" i="3"/>
  <c r="W46" i="3"/>
  <c r="W47" i="3"/>
  <c r="W48" i="3"/>
  <c r="W49" i="3"/>
  <c r="W50" i="3"/>
  <c r="W51" i="3"/>
  <c r="W11" i="3"/>
  <c r="W10" i="3"/>
  <c r="E68" i="3" l="1"/>
</calcChain>
</file>

<file path=xl/sharedStrings.xml><?xml version="1.0" encoding="utf-8"?>
<sst xmlns="http://schemas.openxmlformats.org/spreadsheetml/2006/main" count="240" uniqueCount="171">
  <si>
    <t>Inflation, average consumer prices</t>
  </si>
  <si>
    <t>Unemployment rate</t>
  </si>
  <si>
    <t>Current account balance</t>
  </si>
  <si>
    <t>Index</t>
  </si>
  <si>
    <t>Billions</t>
  </si>
  <si>
    <t>Year</t>
  </si>
  <si>
    <t xml:space="preserve">Exercise 1: Macroeconomic Developments </t>
  </si>
  <si>
    <t>Question a</t>
  </si>
  <si>
    <t>GDP, constant prices</t>
  </si>
  <si>
    <t>%</t>
  </si>
  <si>
    <t>Question b</t>
  </si>
  <si>
    <r>
      <rPr>
        <b/>
        <sz val="12"/>
        <color theme="1"/>
        <rFont val="Calibri"/>
        <family val="2"/>
        <scheme val="minor"/>
      </rPr>
      <t>a2)</t>
    </r>
    <r>
      <rPr>
        <sz val="12"/>
        <color theme="1"/>
        <rFont val="Calibri"/>
        <family val="2"/>
        <scheme val="minor"/>
      </rPr>
      <t xml:space="preserve"> Average yearly growth rate</t>
    </r>
  </si>
  <si>
    <t>Solutions to questions</t>
  </si>
  <si>
    <t>The inflation based on the GDP deflator = a measure of the increased price level of the goods produced in the economy during a given year</t>
  </si>
  <si>
    <r>
      <rPr>
        <b/>
        <sz val="12"/>
        <color theme="1"/>
        <rFont val="Calibri"/>
        <family val="2"/>
        <scheme val="minor"/>
      </rPr>
      <t>b1)</t>
    </r>
    <r>
      <rPr>
        <sz val="12"/>
        <color theme="1"/>
        <rFont val="Calibri"/>
        <family val="2"/>
        <scheme val="minor"/>
      </rPr>
      <t xml:space="preserve"> Plot the inflation rate using the GDP deflator and the consumper price index</t>
    </r>
  </si>
  <si>
    <t>GDP deflator</t>
  </si>
  <si>
    <t>Average inflation rate (for GDP deflator)</t>
  </si>
  <si>
    <r>
      <rPr>
        <b/>
        <sz val="12"/>
        <color theme="1"/>
        <rFont val="Calibri"/>
        <family val="2"/>
        <scheme val="minor"/>
      </rPr>
      <t>b2)</t>
    </r>
    <r>
      <rPr>
        <sz val="12"/>
        <color theme="1"/>
        <rFont val="Calibri"/>
        <family val="2"/>
        <scheme val="minor"/>
      </rPr>
      <t xml:space="preserve"> Average inflation rate </t>
    </r>
  </si>
  <si>
    <t>Average inflation rate (for Consumer price index)</t>
  </si>
  <si>
    <t>Consumer pice index</t>
  </si>
  <si>
    <t>Question c</t>
  </si>
  <si>
    <t>[Calculated]</t>
  </si>
  <si>
    <t>Source</t>
  </si>
  <si>
    <t>[WEO]</t>
  </si>
  <si>
    <t xml:space="preserve">Plot the evolution of the unemployment rate over time. </t>
  </si>
  <si>
    <t xml:space="preserve">Unemployment rate </t>
  </si>
  <si>
    <t>Question d</t>
  </si>
  <si>
    <t xml:space="preserve">Plot the time series of the current account as a percentage of GDP. </t>
  </si>
  <si>
    <t>% of GDP</t>
  </si>
  <si>
    <t>Question e</t>
  </si>
  <si>
    <t>Legend</t>
  </si>
  <si>
    <t>Blue</t>
  </si>
  <si>
    <t>Orange</t>
  </si>
  <si>
    <t>Needed data for solving the questions</t>
  </si>
  <si>
    <r>
      <rPr>
        <b/>
        <sz val="12"/>
        <color theme="1"/>
        <rFont val="Calibri"/>
        <family val="2"/>
        <scheme val="minor"/>
      </rPr>
      <t>a1)</t>
    </r>
    <r>
      <rPr>
        <sz val="12"/>
        <color theme="1"/>
        <rFont val="Calibri"/>
        <family val="2"/>
        <scheme val="minor"/>
      </rPr>
      <t xml:space="preserve"> Real GDP for growth rate</t>
    </r>
  </si>
  <si>
    <t xml:space="preserve"> = defined as  the sum of quantities produced multiplied by their constant prices.</t>
  </si>
  <si>
    <t>Defenition of inflation (π,t):</t>
  </si>
  <si>
    <t xml:space="preserve">or alternativly: </t>
  </si>
  <si>
    <t>π,t = dY/dt - d€Y/dt</t>
  </si>
  <si>
    <t>π,t =[€Y(t)-€Y(t-1)]/€Y(t-1) - [€Y(t)-€Y(t-1)]/€Y(t-1)</t>
  </si>
  <si>
    <t>π,t in % = [  [€Y(t)-€Y(t-1)]/€Y(t-1) - [€Y(t)-€Y(t-1)]/€Y(t-1)   ]*100</t>
  </si>
  <si>
    <t>The GDP deflator = (defined as the ratio of nominal to real GDP)*100 = (€Y,t/Y,t)*100</t>
  </si>
  <si>
    <t xml:space="preserve">The inflation based on the consumper price index can be calculated with: </t>
  </si>
  <si>
    <t>Inflation rate (%) = [Inflation average prices (t=1) - inflation average prices (t=0)]/inflation average prices (t=0)*100</t>
  </si>
  <si>
    <t xml:space="preserve">Plot the public sector balance as a percentage of GDP: in a single figure, show both the overall public deficit as well as the structural (cyclically adjusted) public deficit. </t>
  </si>
  <si>
    <t xml:space="preserve">Exercise 2: The Expectations-Augmented Phillips Curve </t>
  </si>
  <si>
    <t>Unemployement rate</t>
  </si>
  <si>
    <r>
      <rPr>
        <b/>
        <sz val="12"/>
        <color theme="1"/>
        <rFont val="Calibri"/>
        <family val="2"/>
        <scheme val="minor"/>
      </rPr>
      <t xml:space="preserve">Question b) </t>
    </r>
    <r>
      <rPr>
        <sz val="12"/>
        <color theme="1"/>
        <rFont val="Calibri"/>
        <family val="2"/>
        <scheme val="minor"/>
      </rPr>
      <t>Estimate a regression of the change in the inflation rate on a constant and the unemployment rate using ordinary least squares (OLS). Provide the resulting equation of the regression line.</t>
    </r>
  </si>
  <si>
    <r>
      <rPr>
        <b/>
        <sz val="12"/>
        <color theme="1"/>
        <rFont val="Calibri"/>
        <family val="2"/>
        <scheme val="minor"/>
      </rPr>
      <t xml:space="preserve">Question a) </t>
    </r>
    <r>
      <rPr>
        <sz val="12"/>
        <color theme="1"/>
        <rFont val="Calibri"/>
        <family val="2"/>
        <scheme val="minor"/>
      </rPr>
      <t xml:space="preserve">Construct the expectations-augmented Phillips Curve, using the data you downloaded. Draw the scatter plot as shown in the (example) figure below. </t>
    </r>
  </si>
  <si>
    <t>Gegevens voor de regressie</t>
  </si>
  <si>
    <t>Meervoudige correlatiecoëfficiënt R</t>
  </si>
  <si>
    <t>R-kwadraat</t>
  </si>
  <si>
    <t>Aangepaste kleinste kwadraat</t>
  </si>
  <si>
    <t>Standaardfout</t>
  </si>
  <si>
    <t>Waarnemingen</t>
  </si>
  <si>
    <t>Variantie-analyse</t>
  </si>
  <si>
    <t>Regressie</t>
  </si>
  <si>
    <t>Storing</t>
  </si>
  <si>
    <t>Totaal</t>
  </si>
  <si>
    <t>Snijpunt</t>
  </si>
  <si>
    <t>Vrijheidsgraden</t>
  </si>
  <si>
    <t>Kwadratensom</t>
  </si>
  <si>
    <t>Gemiddelde kwadraten</t>
  </si>
  <si>
    <t>F</t>
  </si>
  <si>
    <t>Significantie F</t>
  </si>
  <si>
    <t>Coëfficiënten</t>
  </si>
  <si>
    <t>T- statistische gegevens</t>
  </si>
  <si>
    <t>P-waarde</t>
  </si>
  <si>
    <t>Laagste 95%</t>
  </si>
  <si>
    <t>Hoogste 95%</t>
  </si>
  <si>
    <t>Laagste 95.0%</t>
  </si>
  <si>
    <t>Hoogste 95.0%</t>
  </si>
  <si>
    <t xml:space="preserve"> Variabele X 1</t>
  </si>
  <si>
    <t>R-square</t>
  </si>
  <si>
    <r>
      <rPr>
        <b/>
        <sz val="12"/>
        <color theme="1"/>
        <rFont val="Calibri"/>
        <family val="2"/>
        <scheme val="minor"/>
      </rPr>
      <t>Question c)</t>
    </r>
    <r>
      <rPr>
        <sz val="12"/>
        <color theme="1"/>
        <rFont val="Calibri"/>
        <family val="2"/>
        <scheme val="minor"/>
      </rPr>
      <t xml:space="preserve"> Compute the R-squared coefficient. What does this number tell you about the regression? </t>
    </r>
  </si>
  <si>
    <r>
      <rPr>
        <b/>
        <sz val="12"/>
        <color theme="1"/>
        <rFont val="Calibri"/>
        <family val="2"/>
        <scheme val="minor"/>
      </rPr>
      <t xml:space="preserve">Question d) </t>
    </r>
    <r>
      <rPr>
        <sz val="12"/>
        <color theme="1"/>
        <rFont val="Calibri"/>
        <family val="2"/>
        <scheme val="minor"/>
      </rPr>
      <t xml:space="preserve">What is the main difference between the original Phillips Curve described and your Expectations Augmented Phillips Curve? </t>
    </r>
  </si>
  <si>
    <t xml:space="preserve">What did the original Phillips Curve imply for policy making and how did Milton Friedman and Edmund Phelps challenge this view? </t>
  </si>
  <si>
    <t>Difference</t>
  </si>
  <si>
    <t>it were willing to tolerate higher inflaton, or it could achieve price-level stability - zero inflation - if it were willing to tolerate higher unemployement</t>
  </si>
  <si>
    <t xml:space="preserve">Meaning that high unemployment rate leads not to low inflation but to a decrease in inflation over time. Coversey, low employment doesn't lead to high inflation but to an </t>
  </si>
  <si>
    <t>increase in inflation over time</t>
  </si>
  <si>
    <t xml:space="preserve">The change in vieuw: a relation between not the unemployment rate and the inflation rate, but a relation between the unemployment rate and the change in inflation rate. </t>
  </si>
  <si>
    <t xml:space="preserve">The original Phillips curve statet that there was a relation between the unemployment rate and the inflation rate, while the Expectations Augmented curve implies there </t>
  </si>
  <si>
    <t>is a relation between the unemployment rate and the change in inflation rate</t>
  </si>
  <si>
    <r>
      <rPr>
        <b/>
        <sz val="11"/>
        <color theme="1"/>
        <rFont val="Calibri"/>
        <family val="2"/>
        <scheme val="minor"/>
      </rPr>
      <t>Question e)</t>
    </r>
    <r>
      <rPr>
        <sz val="11"/>
        <color theme="1"/>
        <rFont val="Calibri"/>
        <family val="2"/>
        <scheme val="minor"/>
      </rPr>
      <t xml:space="preserve"> The natural rate of unemployment is also called the NAIRU or non-accelerating inflation rate of unemployment. What is the NAIRU in your estimation? </t>
    </r>
  </si>
  <si>
    <t xml:space="preserve">The natural rate ofunemployment is the unemployment rate such that the actual price level is equal to the expected price level. Equivalently, the natural rate of unemployment is the unemployment rate such that the </t>
  </si>
  <si>
    <t>actual inflaton rate is equal to the expected inflation rate.</t>
  </si>
  <si>
    <t>π(t)-π(t-1)</t>
  </si>
  <si>
    <t xml:space="preserve"> =(µ+z) -𝜶u(t)</t>
  </si>
  <si>
    <t>The equation can than be rewriten to:</t>
  </si>
  <si>
    <t>with u(t) = u(n) = natural rate of unemployment = the unemployment rate when the change between inflation rate is zero</t>
  </si>
  <si>
    <t xml:space="preserve">u(n) </t>
  </si>
  <si>
    <t>Implication: the original curve appared to imply that countries could shoose between different combinations of unemployment and inflation. A country could achieve low unemployment if</t>
  </si>
  <si>
    <r>
      <rPr>
        <b/>
        <sz val="12"/>
        <color theme="1"/>
        <rFont val="Calibri"/>
        <family val="2"/>
        <scheme val="minor"/>
      </rPr>
      <t xml:space="preserve">Question a) </t>
    </r>
    <r>
      <rPr>
        <sz val="12"/>
        <color theme="1"/>
        <rFont val="Calibri"/>
        <family val="2"/>
        <scheme val="minor"/>
      </rPr>
      <t>Download the time series of real GDP (which series should you choose?). Plot the yearly growth rate, i.e. the growth of real GDP. What is the average yearly growth rate?</t>
    </r>
  </si>
  <si>
    <t xml:space="preserve"> = can be calculated by using the gross domestic product, constant prices expressed </t>
  </si>
  <si>
    <t>Used data for solvint the questions, sorted by question</t>
  </si>
  <si>
    <t>Parameter</t>
  </si>
  <si>
    <t>Unit</t>
  </si>
  <si>
    <t>calculated</t>
  </si>
  <si>
    <t>The growth rate of the real GDP in the left graph is calculated according to:</t>
  </si>
  <si>
    <t xml:space="preserve"> = calculated in column S</t>
  </si>
  <si>
    <t xml:space="preserve"> = average of solumn S</t>
  </si>
  <si>
    <t xml:space="preserve"> = this can be expressed in per cent change per year (left graph) or in billions per year (right graph)</t>
  </si>
  <si>
    <t>The growth of the real GDP in the right graph is calculated according to:</t>
  </si>
  <si>
    <t>Y(t) = Y(t)-Y(t-1)</t>
  </si>
  <si>
    <t>Average yeargly growth</t>
  </si>
  <si>
    <t xml:space="preserve"> =average of column R</t>
  </si>
  <si>
    <t xml:space="preserve"> = calculated in column R</t>
  </si>
  <si>
    <t>GDP, deflator</t>
  </si>
  <si>
    <t>Inflation rate (GDP deflator)</t>
  </si>
  <si>
    <t>GDP growth</t>
  </si>
  <si>
    <t>Inflation rate (consumer prices)</t>
  </si>
  <si>
    <t xml:space="preserve"> = calculated in column U</t>
  </si>
  <si>
    <t xml:space="preserve"> = calculated in column W</t>
  </si>
  <si>
    <t>1. Calculation of inflation with GDP deflator:</t>
  </si>
  <si>
    <t>2. Calculation of inflation with CPI (consumper price index)</t>
  </si>
  <si>
    <t>Consumper price index = a measure of the average price of consumption (= the cost of living)</t>
  </si>
  <si>
    <t>Unemployment rate = column X</t>
  </si>
  <si>
    <t>Current account as a percentage of GDP = column Y</t>
  </si>
  <si>
    <t>Public deficit (government revenu - government total expenditure)</t>
  </si>
  <si>
    <t>General government revenu</t>
  </si>
  <si>
    <t xml:space="preserve"> General government total expenditure </t>
  </si>
  <si>
    <t>Calcuated</t>
  </si>
  <si>
    <t xml:space="preserve">General government structural balance </t>
  </si>
  <si>
    <t>Oveall pulic deficit</t>
  </si>
  <si>
    <t>Structural public defict</t>
  </si>
  <si>
    <t>Note: empty cells represent data that could not be calculated or data that is not available</t>
  </si>
  <si>
    <t>The used and calculated data to solve exersise 1 can be found on the right side of this excell sheet (in columns Q -AC)</t>
  </si>
  <si>
    <t>Overall public deficit = government revenu - government total expenditure</t>
  </si>
  <si>
    <t xml:space="preserve"> = calculated in column AB</t>
  </si>
  <si>
    <t>Structural public deficit = expressed in column AC</t>
  </si>
  <si>
    <t>Change in inflation</t>
  </si>
  <si>
    <t>When the OLS method is used, the coefficients are equal to:</t>
  </si>
  <si>
    <t>Intersect</t>
  </si>
  <si>
    <t xml:space="preserve"> Variable X</t>
  </si>
  <si>
    <t xml:space="preserve">The equation of the regression is thus: </t>
  </si>
  <si>
    <t xml:space="preserve">Y = -0.374X + 3.12 </t>
  </si>
  <si>
    <t xml:space="preserve">Thus: </t>
  </si>
  <si>
    <t xml:space="preserve">π(t) = -0.374*u(t) + 3.12 </t>
  </si>
  <si>
    <t>The computed R-square is low, only 11% of the data could be explained with the calculated regression line of question b.</t>
  </si>
  <si>
    <t xml:space="preserve"> = -0.374*u(t) + 3.12 </t>
  </si>
  <si>
    <t xml:space="preserve"> = -0.374*u(n) + 3.12 </t>
  </si>
  <si>
    <t xml:space="preserve"> =3.12%/0.374</t>
  </si>
  <si>
    <t>The NAIRU is thus equal to 8.32%</t>
  </si>
  <si>
    <t>Change in Unemployment rate</t>
  </si>
  <si>
    <t>Output Growth (change in GDP)</t>
  </si>
  <si>
    <t>Exercise 3: Okun’s Law</t>
  </si>
  <si>
    <r>
      <rPr>
        <b/>
        <sz val="12"/>
        <color theme="1"/>
        <rFont val="Calibri"/>
        <family val="2"/>
        <scheme val="minor"/>
      </rPr>
      <t xml:space="preserve">Question a) </t>
    </r>
    <r>
      <rPr>
        <sz val="12"/>
        <color theme="1"/>
        <rFont val="Calibri"/>
        <family val="2"/>
        <scheme val="minor"/>
      </rPr>
      <t>Construct Okun’s Law, using the data you downloaded. Draw a scatter plot as shown in the figure.</t>
    </r>
  </si>
  <si>
    <t>Calculated</t>
  </si>
  <si>
    <t>calcuated</t>
  </si>
  <si>
    <t>b) Estimate a regression of change in unemployment rate on a constant and the growth rate of real GDP using OLS. Provide the resulting equation of the regression line.</t>
  </si>
  <si>
    <t>more detailed results of the regression analysis:</t>
  </si>
  <si>
    <t xml:space="preserve">The OLS method can be calculated in excel by doing an data analysis with a regression analysis. In this regression analysis the used confidence interval was 95%.  </t>
  </si>
  <si>
    <t>Variable X</t>
  </si>
  <si>
    <t>Laagste 95,0%</t>
  </si>
  <si>
    <t>Hoogste 95,0%</t>
  </si>
  <si>
    <t>output growth</t>
  </si>
  <si>
    <t>Y = -0.165X + 0.232</t>
  </si>
  <si>
    <t>c) Provide and interpret the R-squared coefficient.</t>
  </si>
  <si>
    <t>General formula</t>
  </si>
  <si>
    <t>Condition for stable unemployment rate</t>
  </si>
  <si>
    <t>u_(t)-u_(t-1)= 0: is a condition for stable unemployment</t>
  </si>
  <si>
    <t>If we fill this in the equation:</t>
  </si>
  <si>
    <t>The output growth for stable unemployment</t>
  </si>
  <si>
    <t>d) What is the growth rate that results in stable unemployment? If this growth rate is different from zero (as is likely), why is this so?</t>
  </si>
  <si>
    <t xml:space="preserve">e) By how many percentage points does the growth rate need to rise such that unemployment falls by 1 percentage point? If this growth rate is different from 1 (as is likely), why is this so? </t>
  </si>
  <si>
    <t>The growth rate when unemployment falls by 1 percentage</t>
  </si>
  <si>
    <t>The output growth is 7,45% when the unemployment falls by 1%..</t>
  </si>
  <si>
    <t>change in unemployment rate = -0.165* output growth rate + 0.232</t>
  </si>
  <si>
    <t>Score</t>
  </si>
  <si>
    <t>28/30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</si>
</sst>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2" x14ac:knownFonts="1">
    <font>
      <sz val="12"/>
      <color theme="1"/>
      <name val="Calibri"/>
      <family val="2"/>
      <scheme val="minor"/>
    </font>
    <font>
      <sz val="11"/>
      <color theme="1"/>
      <name val="Calibri"/>
      <family val="2"/>
      <scheme val="minor"/>
    </font>
    <font>
      <sz val="12"/>
      <color rgb="FFFF0000"/>
      <name val="Calibri"/>
      <family val="2"/>
      <scheme val="minor"/>
    </font>
    <font>
      <b/>
      <sz val="12"/>
      <color theme="1"/>
      <name val="Calibri"/>
      <family val="2"/>
      <scheme val="minor"/>
    </font>
    <font>
      <b/>
      <sz val="11"/>
      <color theme="1"/>
      <name val="Calibri"/>
      <family val="2"/>
      <scheme val="minor"/>
    </font>
    <font>
      <sz val="11"/>
      <color theme="1"/>
      <name val="Calibri"/>
      <family val="2"/>
      <scheme val="minor"/>
    </font>
    <font>
      <sz val="12"/>
      <color rgb="FF000000"/>
      <name val="Calibri"/>
      <family val="2"/>
      <scheme val="minor"/>
    </font>
    <font>
      <b/>
      <sz val="12"/>
      <color theme="0"/>
      <name val="Calibri"/>
      <family val="2"/>
      <scheme val="minor"/>
    </font>
    <font>
      <sz val="12"/>
      <color theme="0"/>
      <name val="Calibri"/>
      <family val="2"/>
      <scheme val="minor"/>
    </font>
    <font>
      <sz val="8"/>
      <name val="Calibri"/>
      <family val="2"/>
      <scheme val="minor"/>
    </font>
    <font>
      <i/>
      <sz val="12"/>
      <color rgb="FF000000"/>
      <name val="Calibri"/>
      <family val="2"/>
      <scheme val="minor"/>
    </font>
    <font>
      <i/>
      <sz val="11"/>
      <color theme="1"/>
      <name val="Calibri"/>
      <family val="2"/>
      <scheme val="minor"/>
    </font>
  </fonts>
  <fills count="6">
    <fill>
      <patternFill patternType="none"/>
    </fill>
    <fill>
      <patternFill patternType="gray125"/>
    </fill>
    <fill>
      <patternFill patternType="solid">
        <fgColor theme="7" tint="0.79998168889431442"/>
        <bgColor indexed="64"/>
      </patternFill>
    </fill>
    <fill>
      <patternFill patternType="solid">
        <fgColor theme="8" tint="0.59999389629810485"/>
        <bgColor indexed="64"/>
      </patternFill>
    </fill>
    <fill>
      <patternFill patternType="solid">
        <fgColor rgb="FF0070C0"/>
        <bgColor indexed="64"/>
      </patternFill>
    </fill>
    <fill>
      <patternFill patternType="solid">
        <fgColor rgb="FFFFFF00"/>
        <bgColor indexed="64"/>
      </patternFill>
    </fill>
  </fills>
  <borders count="1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medium">
        <color indexed="64"/>
      </bottom>
      <diagonal/>
    </border>
    <border>
      <left/>
      <right/>
      <top style="medium">
        <color indexed="64"/>
      </top>
      <bottom style="thin">
        <color indexed="64"/>
      </bottom>
      <diagonal/>
    </border>
  </borders>
  <cellStyleXfs count="1">
    <xf numFmtId="0" fontId="0" fillId="0" borderId="0"/>
  </cellStyleXfs>
  <cellXfs count="44">
    <xf numFmtId="0" fontId="0" fillId="0" borderId="0" xfId="0"/>
    <xf numFmtId="0" fontId="6" fillId="0" borderId="0" xfId="0" applyFont="1"/>
    <xf numFmtId="164" fontId="0" fillId="0" borderId="0" xfId="0" applyNumberFormat="1"/>
    <xf numFmtId="0" fontId="2" fillId="0" borderId="0" xfId="0" applyFont="1"/>
    <xf numFmtId="0" fontId="0" fillId="2" borderId="0" xfId="0" applyFill="1"/>
    <xf numFmtId="0" fontId="0" fillId="3" borderId="0" xfId="0" applyFill="1"/>
    <xf numFmtId="0" fontId="0" fillId="0" borderId="4" xfId="0" applyBorder="1"/>
    <xf numFmtId="0" fontId="0" fillId="0" borderId="5" xfId="0" applyBorder="1"/>
    <xf numFmtId="0" fontId="0" fillId="0" borderId="6" xfId="0" applyBorder="1"/>
    <xf numFmtId="164" fontId="0" fillId="0" borderId="7" xfId="0" applyNumberFormat="1" applyBorder="1"/>
    <xf numFmtId="0" fontId="0" fillId="0" borderId="8" xfId="0" applyBorder="1"/>
    <xf numFmtId="0" fontId="6" fillId="0" borderId="4" xfId="0" applyFont="1" applyBorder="1"/>
    <xf numFmtId="0" fontId="6" fillId="0" borderId="5" xfId="0" applyFont="1" applyBorder="1"/>
    <xf numFmtId="0" fontId="0" fillId="0" borderId="10" xfId="0" applyBorder="1"/>
    <xf numFmtId="0" fontId="0" fillId="0" borderId="11" xfId="0" applyBorder="1"/>
    <xf numFmtId="0" fontId="4" fillId="0" borderId="0" xfId="0" applyFont="1"/>
    <xf numFmtId="0" fontId="5" fillId="0" borderId="0" xfId="0" applyFont="1"/>
    <xf numFmtId="0" fontId="3" fillId="3" borderId="0" xfId="0" applyFont="1" applyFill="1"/>
    <xf numFmtId="0" fontId="0" fillId="3" borderId="1" xfId="0" applyFill="1" applyBorder="1"/>
    <xf numFmtId="0" fontId="0" fillId="3" borderId="2" xfId="0" applyFill="1" applyBorder="1"/>
    <xf numFmtId="0" fontId="0" fillId="3" borderId="3" xfId="0" applyFill="1" applyBorder="1"/>
    <xf numFmtId="0" fontId="0" fillId="3" borderId="9" xfId="0" applyFill="1" applyBorder="1"/>
    <xf numFmtId="0" fontId="0" fillId="0" borderId="7" xfId="0" applyBorder="1"/>
    <xf numFmtId="164" fontId="6" fillId="0" borderId="5" xfId="0" applyNumberFormat="1" applyFont="1" applyBorder="1"/>
    <xf numFmtId="164" fontId="6" fillId="0" borderId="8" xfId="0" applyNumberFormat="1" applyFont="1" applyBorder="1"/>
    <xf numFmtId="0" fontId="0" fillId="0" borderId="12" xfId="0" applyBorder="1"/>
    <xf numFmtId="0" fontId="6" fillId="0" borderId="12" xfId="0" applyFont="1" applyBorder="1"/>
    <xf numFmtId="0" fontId="5" fillId="3" borderId="0" xfId="0" applyFont="1" applyFill="1"/>
    <xf numFmtId="0" fontId="5" fillId="0" borderId="0" xfId="0" applyFont="1" applyAlignment="1">
      <alignment horizontal="right"/>
    </xf>
    <xf numFmtId="0" fontId="8" fillId="0" borderId="0" xfId="0" applyFont="1"/>
    <xf numFmtId="0" fontId="0" fillId="4" borderId="0" xfId="0" applyFill="1"/>
    <xf numFmtId="0" fontId="7" fillId="4" borderId="0" xfId="0" applyFont="1" applyFill="1"/>
    <xf numFmtId="0" fontId="8" fillId="4" borderId="0" xfId="0" applyFont="1" applyFill="1"/>
    <xf numFmtId="0" fontId="0" fillId="0" borderId="0" xfId="0" applyAlignment="1">
      <alignment horizontal="right"/>
    </xf>
    <xf numFmtId="0" fontId="6" fillId="0" borderId="7" xfId="0" applyFont="1" applyBorder="1"/>
    <xf numFmtId="4" fontId="0" fillId="0" borderId="0" xfId="0" applyNumberFormat="1"/>
    <xf numFmtId="4" fontId="0" fillId="0" borderId="7" xfId="0" applyNumberFormat="1" applyBorder="1"/>
    <xf numFmtId="0" fontId="0" fillId="0" borderId="0" xfId="0" applyAlignment="1">
      <alignment horizontal="center"/>
    </xf>
    <xf numFmtId="2" fontId="0" fillId="0" borderId="0" xfId="0" applyNumberFormat="1"/>
    <xf numFmtId="0" fontId="10" fillId="0" borderId="13" xfId="0" applyFont="1" applyBorder="1" applyAlignment="1">
      <alignment horizontal="centerContinuous"/>
    </xf>
    <xf numFmtId="0" fontId="10" fillId="0" borderId="13" xfId="0" applyFont="1" applyBorder="1" applyAlignment="1">
      <alignment horizontal="center"/>
    </xf>
    <xf numFmtId="0" fontId="11" fillId="0" borderId="13" xfId="0" applyFont="1" applyBorder="1" applyAlignment="1">
      <alignment horizontal="centerContinuous"/>
    </xf>
    <xf numFmtId="0" fontId="11" fillId="0" borderId="13" xfId="0" applyFont="1" applyBorder="1" applyAlignment="1">
      <alignment horizontal="center"/>
    </xf>
    <xf numFmtId="0" fontId="0" fillId="5" borderId="0" xfId="0" applyFill="1"/>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Inflation rate</a:t>
            </a:r>
            <a:r>
              <a:rPr lang="en-US" baseline="0"/>
              <a:t> in Belgium</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BE"/>
        </a:p>
      </c:txPr>
    </c:title>
    <c:autoTitleDeleted val="0"/>
    <c:plotArea>
      <c:layout/>
      <c:scatterChart>
        <c:scatterStyle val="lineMarker"/>
        <c:varyColors val="0"/>
        <c:ser>
          <c:idx val="0"/>
          <c:order val="0"/>
          <c:tx>
            <c:strRef>
              <c:f>'Exersise 1'!$K$54</c:f>
              <c:strCache>
                <c:ptCount val="1"/>
                <c:pt idx="0">
                  <c:v>GDP deflator</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'Exersise 1'!$P$9:$P$51</c:f>
              <c:numCache>
                <c:formatCode>General</c:formatCode>
                <c:ptCount val="4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pt idx="33">
                  <c:v>2013</c:v>
                </c:pt>
                <c:pt idx="34">
                  <c:v>2014</c:v>
                </c:pt>
                <c:pt idx="35">
                  <c:v>2015</c:v>
                </c:pt>
                <c:pt idx="36">
                  <c:v>2016</c:v>
                </c:pt>
                <c:pt idx="37">
                  <c:v>2017</c:v>
                </c:pt>
                <c:pt idx="38">
                  <c:v>2018</c:v>
                </c:pt>
                <c:pt idx="39">
                  <c:v>2019</c:v>
                </c:pt>
                <c:pt idx="40">
                  <c:v>2020</c:v>
                </c:pt>
                <c:pt idx="41">
                  <c:v>2021</c:v>
                </c:pt>
                <c:pt idx="42">
                  <c:v>2022</c:v>
                </c:pt>
              </c:numCache>
            </c:numRef>
          </c:xVal>
          <c:yVal>
            <c:numRef>
              <c:f>'Exersise 1'!$U$9:$U$51</c:f>
              <c:numCache>
                <c:formatCode>0.000</c:formatCode>
                <c:ptCount val="43"/>
                <c:pt idx="1">
                  <c:v>5.1392122623205267</c:v>
                </c:pt>
                <c:pt idx="2">
                  <c:v>7.5707596133883959</c:v>
                </c:pt>
                <c:pt idx="3">
                  <c:v>5.6119057319923602</c:v>
                </c:pt>
                <c:pt idx="4">
                  <c:v>5.4395939086294458</c:v>
                </c:pt>
                <c:pt idx="5">
                  <c:v>4.6255464191492246</c:v>
                </c:pt>
                <c:pt idx="6">
                  <c:v>2.7976661574423365</c:v>
                </c:pt>
                <c:pt idx="7">
                  <c:v>1.684840020769552</c:v>
                </c:pt>
                <c:pt idx="8">
                  <c:v>2.1693196224820386</c:v>
                </c:pt>
                <c:pt idx="9">
                  <c:v>4.7962911898524769</c:v>
                </c:pt>
                <c:pt idx="10">
                  <c:v>2.8121762297103965</c:v>
                </c:pt>
                <c:pt idx="11">
                  <c:v>2.8776172880976363</c:v>
                </c:pt>
                <c:pt idx="12">
                  <c:v>3.4237203806206824</c:v>
                </c:pt>
                <c:pt idx="13">
                  <c:v>3.9929041763131874</c:v>
                </c:pt>
                <c:pt idx="14">
                  <c:v>2.0947176684881574</c:v>
                </c:pt>
                <c:pt idx="15">
                  <c:v>4.124718576101265</c:v>
                </c:pt>
                <c:pt idx="16">
                  <c:v>0.47731723237597784</c:v>
                </c:pt>
                <c:pt idx="17">
                  <c:v>0.75656069403277648</c:v>
                </c:pt>
                <c:pt idx="18">
                  <c:v>1.8066786664159242</c:v>
                </c:pt>
                <c:pt idx="19">
                  <c:v>0.59769629639403488</c:v>
                </c:pt>
                <c:pt idx="20">
                  <c:v>2.0158963328261974</c:v>
                </c:pt>
                <c:pt idx="21">
                  <c:v>1.9824892968719703</c:v>
                </c:pt>
                <c:pt idx="22">
                  <c:v>1.6401295967121792</c:v>
                </c:pt>
                <c:pt idx="23">
                  <c:v>1.8505655884104046</c:v>
                </c:pt>
                <c:pt idx="24">
                  <c:v>1.914365044571098</c:v>
                </c:pt>
                <c:pt idx="25">
                  <c:v>2.0827358761112644</c:v>
                </c:pt>
                <c:pt idx="26">
                  <c:v>2.2649857779962805</c:v>
                </c:pt>
                <c:pt idx="27">
                  <c:v>1.9321017329395902</c:v>
                </c:pt>
                <c:pt idx="28">
                  <c:v>1.9078312035394234</c:v>
                </c:pt>
                <c:pt idx="29">
                  <c:v>0.53441759501063268</c:v>
                </c:pt>
                <c:pt idx="30">
                  <c:v>1.8917556281373977</c:v>
                </c:pt>
                <c:pt idx="31">
                  <c:v>1.8071511552859247</c:v>
                </c:pt>
                <c:pt idx="32">
                  <c:v>1.961032923376014</c:v>
                </c:pt>
                <c:pt idx="33">
                  <c:v>1.2715025906735793</c:v>
                </c:pt>
                <c:pt idx="34">
                  <c:v>0.98232832277670834</c:v>
                </c:pt>
                <c:pt idx="35">
                  <c:v>1.3304690587412753</c:v>
                </c:pt>
                <c:pt idx="36">
                  <c:v>1.9210000000000065</c:v>
                </c:pt>
                <c:pt idx="37">
                  <c:v>1.8298486082357852</c:v>
                </c:pt>
                <c:pt idx="38">
                  <c:v>1.5079105081610213</c:v>
                </c:pt>
                <c:pt idx="39">
                  <c:v>1.7959013203481655</c:v>
                </c:pt>
                <c:pt idx="40">
                  <c:v>1.254161110748486</c:v>
                </c:pt>
                <c:pt idx="41">
                  <c:v>4.3181567023980616</c:v>
                </c:pt>
                <c:pt idx="42">
                  <c:v>7.5911261774234875</c:v>
                </c:pt>
              </c:numCache>
            </c:numRef>
          </c:yVal>
          <c:smooth val="0"/>
          <c:extLst>
            <c:ext xmlns:c16="http://schemas.microsoft.com/office/drawing/2014/chart" uri="{C3380CC4-5D6E-409C-BE32-E72D297353CC}">
              <c16:uniqueId val="{00000000-EC21-284B-8D47-F3CB6130208C}"/>
            </c:ext>
          </c:extLst>
        </c:ser>
        <c:ser>
          <c:idx val="1"/>
          <c:order val="1"/>
          <c:tx>
            <c:strRef>
              <c:f>'Exersise 1'!$K$55</c:f>
              <c:strCache>
                <c:ptCount val="1"/>
                <c:pt idx="0">
                  <c:v>Consumer pice index</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'Exersise 1'!$P$9:$P$51</c:f>
              <c:numCache>
                <c:formatCode>General</c:formatCode>
                <c:ptCount val="4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pt idx="33">
                  <c:v>2013</c:v>
                </c:pt>
                <c:pt idx="34">
                  <c:v>2014</c:v>
                </c:pt>
                <c:pt idx="35">
                  <c:v>2015</c:v>
                </c:pt>
                <c:pt idx="36">
                  <c:v>2016</c:v>
                </c:pt>
                <c:pt idx="37">
                  <c:v>2017</c:v>
                </c:pt>
                <c:pt idx="38">
                  <c:v>2018</c:v>
                </c:pt>
                <c:pt idx="39">
                  <c:v>2019</c:v>
                </c:pt>
                <c:pt idx="40">
                  <c:v>2020</c:v>
                </c:pt>
                <c:pt idx="41">
                  <c:v>2021</c:v>
                </c:pt>
                <c:pt idx="42">
                  <c:v>2022</c:v>
                </c:pt>
              </c:numCache>
            </c:numRef>
          </c:xVal>
          <c:yVal>
            <c:numRef>
              <c:f>'Exersise 1'!$W$9:$W$51</c:f>
              <c:numCache>
                <c:formatCode>0.000</c:formatCode>
                <c:ptCount val="43"/>
                <c:pt idx="1">
                  <c:v>7.6272470208038801</c:v>
                </c:pt>
                <c:pt idx="2">
                  <c:v>8.7241080015951606</c:v>
                </c:pt>
                <c:pt idx="3">
                  <c:v>7.663761111590575</c:v>
                </c:pt>
                <c:pt idx="4">
                  <c:v>6.3466933867735502</c:v>
                </c:pt>
                <c:pt idx="5">
                  <c:v>4.867431737237828</c:v>
                </c:pt>
                <c:pt idx="6">
                  <c:v>1.2955974842767362</c:v>
                </c:pt>
                <c:pt idx="7">
                  <c:v>1.5539905270440433</c:v>
                </c:pt>
                <c:pt idx="8">
                  <c:v>1.1633797404230735</c:v>
                </c:pt>
                <c:pt idx="9">
                  <c:v>3.1046569854782207</c:v>
                </c:pt>
                <c:pt idx="10">
                  <c:v>3.4533000619651402</c:v>
                </c:pt>
                <c:pt idx="11">
                  <c:v>3.1664319362828355</c:v>
                </c:pt>
                <c:pt idx="12">
                  <c:v>2.2579987133016477</c:v>
                </c:pt>
                <c:pt idx="13">
                  <c:v>2.4843481463294861</c:v>
                </c:pt>
                <c:pt idx="14">
                  <c:v>2.3956758051716562</c:v>
                </c:pt>
                <c:pt idx="15">
                  <c:v>1.2663225466828485</c:v>
                </c:pt>
                <c:pt idx="16">
                  <c:v>1.7659884770334846</c:v>
                </c:pt>
                <c:pt idx="17">
                  <c:v>1.5026391963221486</c:v>
                </c:pt>
                <c:pt idx="18">
                  <c:v>0.90724820018173047</c:v>
                </c:pt>
                <c:pt idx="19">
                  <c:v>1.1346004654771176</c:v>
                </c:pt>
                <c:pt idx="20">
                  <c:v>2.6793419448515854</c:v>
                </c:pt>
                <c:pt idx="21">
                  <c:v>2.4346642831414544</c:v>
                </c:pt>
                <c:pt idx="22">
                  <c:v>1.5484996874348729</c:v>
                </c:pt>
                <c:pt idx="23">
                  <c:v>1.515909353237662</c:v>
                </c:pt>
                <c:pt idx="24">
                  <c:v>1.8571157854841751</c:v>
                </c:pt>
                <c:pt idx="25">
                  <c:v>2.5376744186046589</c:v>
                </c:pt>
                <c:pt idx="26">
                  <c:v>2.3272973594126021</c:v>
                </c:pt>
                <c:pt idx="27">
                  <c:v>1.8168922513150967</c:v>
                </c:pt>
                <c:pt idx="28">
                  <c:v>4.4884595736776101</c:v>
                </c:pt>
                <c:pt idx="29">
                  <c:v>-5.5556790150999612E-3</c:v>
                </c:pt>
                <c:pt idx="30">
                  <c:v>2.3335148289311487</c:v>
                </c:pt>
                <c:pt idx="31">
                  <c:v>3.3520463010217965</c:v>
                </c:pt>
                <c:pt idx="32">
                  <c:v>2.6255515864677403</c:v>
                </c:pt>
                <c:pt idx="33">
                  <c:v>1.2479652740097607</c:v>
                </c:pt>
                <c:pt idx="34">
                  <c:v>0.49040425488887485</c:v>
                </c:pt>
                <c:pt idx="35">
                  <c:v>0.61982431602990418</c:v>
                </c:pt>
                <c:pt idx="36">
                  <c:v>1.7700177001770119</c:v>
                </c:pt>
                <c:pt idx="37">
                  <c:v>2.2246460120468865</c:v>
                </c:pt>
                <c:pt idx="38">
                  <c:v>2.3108052252650566</c:v>
                </c:pt>
                <c:pt idx="39">
                  <c:v>1.2486259477437429</c:v>
                </c:pt>
                <c:pt idx="40">
                  <c:v>0.42777870571423132</c:v>
                </c:pt>
                <c:pt idx="41">
                  <c:v>3.221931680634218</c:v>
                </c:pt>
                <c:pt idx="42">
                  <c:v>9.4715075997636866</c:v>
                </c:pt>
              </c:numCache>
            </c:numRef>
          </c:yVal>
          <c:smooth val="0"/>
          <c:extLst>
            <c:ext xmlns:c16="http://schemas.microsoft.com/office/drawing/2014/chart" uri="{C3380CC4-5D6E-409C-BE32-E72D297353CC}">
              <c16:uniqueId val="{00000001-EC21-284B-8D47-F3CB6130208C}"/>
            </c:ext>
          </c:extLst>
        </c:ser>
        <c:dLbls>
          <c:showLegendKey val="0"/>
          <c:showVal val="0"/>
          <c:showCatName val="0"/>
          <c:showSerName val="0"/>
          <c:showPercent val="0"/>
          <c:showBubbleSize val="0"/>
        </c:dLbls>
        <c:axId val="735429072"/>
        <c:axId val="735430720"/>
      </c:scatterChart>
      <c:valAx>
        <c:axId val="735429072"/>
        <c:scaling>
          <c:orientation val="minMax"/>
          <c:max val="2022"/>
          <c:min val="1980"/>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nl-NL"/>
                  <a:t>Time (Years)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l-BE"/>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35430720"/>
        <c:crosses val="autoZero"/>
        <c:crossBetween val="midCat"/>
      </c:valAx>
      <c:valAx>
        <c:axId val="7354307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nl-NL"/>
                  <a:t>Inflation per cent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l-BE"/>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35429072"/>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Unemployment rate in</a:t>
            </a:r>
            <a:r>
              <a:rPr lang="en-US" baseline="0"/>
              <a:t> Belgium</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BE"/>
        </a:p>
      </c:txPr>
    </c:title>
    <c:autoTitleDeleted val="0"/>
    <c:plotArea>
      <c:layout/>
      <c:scatterChart>
        <c:scatterStyle val="lineMarker"/>
        <c:varyColors val="0"/>
        <c:ser>
          <c:idx val="0"/>
          <c:order val="0"/>
          <c:tx>
            <c:strRef>
              <c:f>'Exersise 1'!$X$5</c:f>
              <c:strCache>
                <c:ptCount val="1"/>
                <c:pt idx="0">
                  <c:v>Unemployment rate </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'Exersise 1'!$P$9:$P$51</c:f>
              <c:numCache>
                <c:formatCode>General</c:formatCode>
                <c:ptCount val="4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pt idx="33">
                  <c:v>2013</c:v>
                </c:pt>
                <c:pt idx="34">
                  <c:v>2014</c:v>
                </c:pt>
                <c:pt idx="35">
                  <c:v>2015</c:v>
                </c:pt>
                <c:pt idx="36">
                  <c:v>2016</c:v>
                </c:pt>
                <c:pt idx="37">
                  <c:v>2017</c:v>
                </c:pt>
                <c:pt idx="38">
                  <c:v>2018</c:v>
                </c:pt>
                <c:pt idx="39">
                  <c:v>2019</c:v>
                </c:pt>
                <c:pt idx="40">
                  <c:v>2020</c:v>
                </c:pt>
                <c:pt idx="41">
                  <c:v>2021</c:v>
                </c:pt>
                <c:pt idx="42">
                  <c:v>2022</c:v>
                </c:pt>
              </c:numCache>
            </c:numRef>
          </c:xVal>
          <c:yVal>
            <c:numRef>
              <c:f>'Exersise 1'!$X$9:$X$51</c:f>
              <c:numCache>
                <c:formatCode>General</c:formatCode>
                <c:ptCount val="43"/>
                <c:pt idx="0">
                  <c:v>8.3000000000000007</c:v>
                </c:pt>
                <c:pt idx="1">
                  <c:v>10</c:v>
                </c:pt>
                <c:pt idx="2">
                  <c:v>11.5</c:v>
                </c:pt>
                <c:pt idx="3">
                  <c:v>10.742000000000001</c:v>
                </c:pt>
                <c:pt idx="4">
                  <c:v>10.824999999999999</c:v>
                </c:pt>
                <c:pt idx="5">
                  <c:v>10.117000000000001</c:v>
                </c:pt>
                <c:pt idx="6">
                  <c:v>10.050000000000001</c:v>
                </c:pt>
                <c:pt idx="7">
                  <c:v>9.8079999999999998</c:v>
                </c:pt>
                <c:pt idx="8">
                  <c:v>8.8330000000000002</c:v>
                </c:pt>
                <c:pt idx="9">
                  <c:v>7.367</c:v>
                </c:pt>
                <c:pt idx="10">
                  <c:v>6.5579999999999998</c:v>
                </c:pt>
                <c:pt idx="11">
                  <c:v>6.45</c:v>
                </c:pt>
                <c:pt idx="12">
                  <c:v>7.0919999999999996</c:v>
                </c:pt>
                <c:pt idx="13">
                  <c:v>8.625</c:v>
                </c:pt>
                <c:pt idx="14">
                  <c:v>9.75</c:v>
                </c:pt>
                <c:pt idx="15">
                  <c:v>9.6829999999999998</c:v>
                </c:pt>
                <c:pt idx="16">
                  <c:v>9.5500000000000007</c:v>
                </c:pt>
                <c:pt idx="17">
                  <c:v>9.2170000000000005</c:v>
                </c:pt>
                <c:pt idx="18">
                  <c:v>9.3420000000000005</c:v>
                </c:pt>
                <c:pt idx="19">
                  <c:v>8.4250000000000007</c:v>
                </c:pt>
                <c:pt idx="20">
                  <c:v>6.8579999999999997</c:v>
                </c:pt>
                <c:pt idx="21">
                  <c:v>6.5670000000000002</c:v>
                </c:pt>
                <c:pt idx="22">
                  <c:v>7.5250000000000004</c:v>
                </c:pt>
                <c:pt idx="23">
                  <c:v>8.1750000000000007</c:v>
                </c:pt>
                <c:pt idx="24">
                  <c:v>8.3829999999999991</c:v>
                </c:pt>
                <c:pt idx="25">
                  <c:v>8.4749999999999996</c:v>
                </c:pt>
                <c:pt idx="26">
                  <c:v>8.2669999999999995</c:v>
                </c:pt>
                <c:pt idx="27">
                  <c:v>7.492</c:v>
                </c:pt>
                <c:pt idx="28">
                  <c:v>6.9669999999999996</c:v>
                </c:pt>
                <c:pt idx="29">
                  <c:v>7.992</c:v>
                </c:pt>
                <c:pt idx="30">
                  <c:v>8.3829999999999991</c:v>
                </c:pt>
                <c:pt idx="31">
                  <c:v>7.2080000000000002</c:v>
                </c:pt>
                <c:pt idx="32">
                  <c:v>7.65</c:v>
                </c:pt>
                <c:pt idx="33">
                  <c:v>8.5500000000000007</c:v>
                </c:pt>
                <c:pt idx="34">
                  <c:v>8.6579999999999995</c:v>
                </c:pt>
                <c:pt idx="35">
                  <c:v>8.6579999999999995</c:v>
                </c:pt>
                <c:pt idx="36">
                  <c:v>7.9249999999999998</c:v>
                </c:pt>
                <c:pt idx="37">
                  <c:v>7.1669999999999998</c:v>
                </c:pt>
                <c:pt idx="38">
                  <c:v>6.0419999999999998</c:v>
                </c:pt>
                <c:pt idx="39">
                  <c:v>5.4580000000000002</c:v>
                </c:pt>
                <c:pt idx="40">
                  <c:v>5.75</c:v>
                </c:pt>
                <c:pt idx="41">
                  <c:v>6.2670000000000003</c:v>
                </c:pt>
                <c:pt idx="42">
                  <c:v>5.4459999999999997</c:v>
                </c:pt>
              </c:numCache>
            </c:numRef>
          </c:yVal>
          <c:smooth val="0"/>
          <c:extLst>
            <c:ext xmlns:c16="http://schemas.microsoft.com/office/drawing/2014/chart" uri="{C3380CC4-5D6E-409C-BE32-E72D297353CC}">
              <c16:uniqueId val="{00000000-4323-D146-A22F-C21F1C144365}"/>
            </c:ext>
          </c:extLst>
        </c:ser>
        <c:dLbls>
          <c:showLegendKey val="0"/>
          <c:showVal val="0"/>
          <c:showCatName val="0"/>
          <c:showSerName val="0"/>
          <c:showPercent val="0"/>
          <c:showBubbleSize val="0"/>
        </c:dLbls>
        <c:axId val="735429072"/>
        <c:axId val="735430720"/>
      </c:scatterChart>
      <c:valAx>
        <c:axId val="735429072"/>
        <c:scaling>
          <c:orientation val="minMax"/>
          <c:max val="2022"/>
          <c:min val="1980"/>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nl-NL"/>
                  <a:t>Time (Years)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l-BE"/>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35430720"/>
        <c:crosses val="autoZero"/>
        <c:crossBetween val="midCat"/>
      </c:valAx>
      <c:valAx>
        <c:axId val="7354307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nl-NL"/>
                  <a:t>Per cent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l-BE"/>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3542907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Current account</a:t>
            </a:r>
            <a:r>
              <a:rPr lang="en-US" baseline="0"/>
              <a:t> percentage in Belgium</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BE"/>
        </a:p>
      </c:txPr>
    </c:title>
    <c:autoTitleDeleted val="0"/>
    <c:plotArea>
      <c:layout/>
      <c:scatterChart>
        <c:scatterStyle val="lineMarker"/>
        <c:varyColors val="0"/>
        <c:ser>
          <c:idx val="0"/>
          <c:order val="0"/>
          <c:tx>
            <c:strRef>
              <c:f>'Exersise 1'!$Y$5</c:f>
              <c:strCache>
                <c:ptCount val="1"/>
                <c:pt idx="0">
                  <c:v>Current account balance</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'Exersise 1'!$P$9:$P$51</c:f>
              <c:numCache>
                <c:formatCode>General</c:formatCode>
                <c:ptCount val="4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pt idx="33">
                  <c:v>2013</c:v>
                </c:pt>
                <c:pt idx="34">
                  <c:v>2014</c:v>
                </c:pt>
                <c:pt idx="35">
                  <c:v>2015</c:v>
                </c:pt>
                <c:pt idx="36">
                  <c:v>2016</c:v>
                </c:pt>
                <c:pt idx="37">
                  <c:v>2017</c:v>
                </c:pt>
                <c:pt idx="38">
                  <c:v>2018</c:v>
                </c:pt>
                <c:pt idx="39">
                  <c:v>2019</c:v>
                </c:pt>
                <c:pt idx="40">
                  <c:v>2020</c:v>
                </c:pt>
                <c:pt idx="41">
                  <c:v>2021</c:v>
                </c:pt>
                <c:pt idx="42">
                  <c:v>2022</c:v>
                </c:pt>
              </c:numCache>
            </c:numRef>
          </c:xVal>
          <c:yVal>
            <c:numRef>
              <c:f>'Exersise 1'!$Y$9:$Y$51</c:f>
              <c:numCache>
                <c:formatCode>General</c:formatCode>
                <c:ptCount val="43"/>
                <c:pt idx="0">
                  <c:v>-3.9990000000000001</c:v>
                </c:pt>
                <c:pt idx="1">
                  <c:v>-4.0940000000000003</c:v>
                </c:pt>
                <c:pt idx="2">
                  <c:v>-2.8980000000000001</c:v>
                </c:pt>
                <c:pt idx="3">
                  <c:v>-0.58399999999999996</c:v>
                </c:pt>
                <c:pt idx="4">
                  <c:v>-6.7000000000000004E-2</c:v>
                </c:pt>
                <c:pt idx="5">
                  <c:v>0.79900000000000004</c:v>
                </c:pt>
                <c:pt idx="6">
                  <c:v>2.6219999999999999</c:v>
                </c:pt>
                <c:pt idx="7">
                  <c:v>1.9259999999999999</c:v>
                </c:pt>
                <c:pt idx="8">
                  <c:v>2.2770000000000001</c:v>
                </c:pt>
                <c:pt idx="9">
                  <c:v>2.2549999999999999</c:v>
                </c:pt>
                <c:pt idx="10">
                  <c:v>1.8169999999999999</c:v>
                </c:pt>
                <c:pt idx="11">
                  <c:v>2.319</c:v>
                </c:pt>
                <c:pt idx="12">
                  <c:v>2.9140000000000001</c:v>
                </c:pt>
                <c:pt idx="13">
                  <c:v>5.1440000000000001</c:v>
                </c:pt>
                <c:pt idx="14">
                  <c:v>5.28</c:v>
                </c:pt>
                <c:pt idx="15">
                  <c:v>5.3390000000000004</c:v>
                </c:pt>
                <c:pt idx="16">
                  <c:v>4.9539999999999997</c:v>
                </c:pt>
                <c:pt idx="17">
                  <c:v>5.4710000000000001</c:v>
                </c:pt>
                <c:pt idx="18">
                  <c:v>5.12</c:v>
                </c:pt>
                <c:pt idx="19">
                  <c:v>7.7640000000000002</c:v>
                </c:pt>
                <c:pt idx="20">
                  <c:v>3.9649999999999999</c:v>
                </c:pt>
                <c:pt idx="21">
                  <c:v>3.335</c:v>
                </c:pt>
                <c:pt idx="22">
                  <c:v>4.5010000000000003</c:v>
                </c:pt>
                <c:pt idx="23">
                  <c:v>3.3980000000000001</c:v>
                </c:pt>
                <c:pt idx="24">
                  <c:v>3.0979999999999999</c:v>
                </c:pt>
                <c:pt idx="25">
                  <c:v>1.9950000000000001</c:v>
                </c:pt>
                <c:pt idx="26">
                  <c:v>1.85</c:v>
                </c:pt>
                <c:pt idx="27">
                  <c:v>1.496</c:v>
                </c:pt>
                <c:pt idx="28">
                  <c:v>-1.006</c:v>
                </c:pt>
                <c:pt idx="29">
                  <c:v>1.657</c:v>
                </c:pt>
                <c:pt idx="30">
                  <c:v>1.6240000000000001</c:v>
                </c:pt>
                <c:pt idx="31">
                  <c:v>-1.94</c:v>
                </c:pt>
                <c:pt idx="32">
                  <c:v>-8.1000000000000003E-2</c:v>
                </c:pt>
                <c:pt idx="33">
                  <c:v>0.95499999999999996</c:v>
                </c:pt>
                <c:pt idx="34">
                  <c:v>0.77200000000000002</c:v>
                </c:pt>
                <c:pt idx="35">
                  <c:v>1.383</c:v>
                </c:pt>
                <c:pt idx="36">
                  <c:v>0.55200000000000005</c:v>
                </c:pt>
                <c:pt idx="37">
                  <c:v>0.69799999999999995</c:v>
                </c:pt>
                <c:pt idx="38">
                  <c:v>-0.82199999999999995</c:v>
                </c:pt>
                <c:pt idx="39">
                  <c:v>0.16</c:v>
                </c:pt>
                <c:pt idx="40">
                  <c:v>0.84099999999999997</c:v>
                </c:pt>
                <c:pt idx="41">
                  <c:v>-0.40699999999999997</c:v>
                </c:pt>
                <c:pt idx="42">
                  <c:v>-2.21</c:v>
                </c:pt>
              </c:numCache>
            </c:numRef>
          </c:yVal>
          <c:smooth val="0"/>
          <c:extLst>
            <c:ext xmlns:c16="http://schemas.microsoft.com/office/drawing/2014/chart" uri="{C3380CC4-5D6E-409C-BE32-E72D297353CC}">
              <c16:uniqueId val="{00000000-73E5-C148-B561-EC99C0C73C77}"/>
            </c:ext>
          </c:extLst>
        </c:ser>
        <c:dLbls>
          <c:showLegendKey val="0"/>
          <c:showVal val="0"/>
          <c:showCatName val="0"/>
          <c:showSerName val="0"/>
          <c:showPercent val="0"/>
          <c:showBubbleSize val="0"/>
        </c:dLbls>
        <c:axId val="735429072"/>
        <c:axId val="735430720"/>
      </c:scatterChart>
      <c:valAx>
        <c:axId val="735429072"/>
        <c:scaling>
          <c:orientation val="minMax"/>
          <c:max val="2022"/>
          <c:min val="1980"/>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nl-NL"/>
                  <a:t>Time (Years)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l-BE"/>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35430720"/>
        <c:crosses val="autoZero"/>
        <c:crossBetween val="midCat"/>
      </c:valAx>
      <c:valAx>
        <c:axId val="7354307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nl-NL"/>
                  <a:t>Per cent of GDP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l-BE"/>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3542907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nl-NL"/>
              <a:t>Yearly growth of the real GDP in Belgium</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BE"/>
        </a:p>
      </c:tx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'Exersise 1'!$P$9:$P$51</c:f>
              <c:numCache>
                <c:formatCode>General</c:formatCode>
                <c:ptCount val="4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pt idx="33">
                  <c:v>2013</c:v>
                </c:pt>
                <c:pt idx="34">
                  <c:v>2014</c:v>
                </c:pt>
                <c:pt idx="35">
                  <c:v>2015</c:v>
                </c:pt>
                <c:pt idx="36">
                  <c:v>2016</c:v>
                </c:pt>
                <c:pt idx="37">
                  <c:v>2017</c:v>
                </c:pt>
                <c:pt idx="38">
                  <c:v>2018</c:v>
                </c:pt>
                <c:pt idx="39">
                  <c:v>2019</c:v>
                </c:pt>
                <c:pt idx="40">
                  <c:v>2020</c:v>
                </c:pt>
                <c:pt idx="41">
                  <c:v>2021</c:v>
                </c:pt>
                <c:pt idx="42">
                  <c:v>2022</c:v>
                </c:pt>
              </c:numCache>
            </c:numRef>
          </c:xVal>
          <c:yVal>
            <c:numRef>
              <c:f>'Exersise 1'!$S$9:$S$51</c:f>
              <c:numCache>
                <c:formatCode>General</c:formatCode>
                <c:ptCount val="43"/>
                <c:pt idx="1">
                  <c:v>-0.28035307833231299</c:v>
                </c:pt>
                <c:pt idx="2">
                  <c:v>0.59142208037085808</c:v>
                </c:pt>
                <c:pt idx="3">
                  <c:v>0.31129510684436712</c:v>
                </c:pt>
                <c:pt idx="4">
                  <c:v>2.4067114093959692</c:v>
                </c:pt>
                <c:pt idx="5">
                  <c:v>1.6250572203246625</c:v>
                </c:pt>
                <c:pt idx="6">
                  <c:v>1.7900602162250916</c:v>
                </c:pt>
                <c:pt idx="7">
                  <c:v>2.2546256586202724</c:v>
                </c:pt>
                <c:pt idx="8">
                  <c:v>4.5104257448113367</c:v>
                </c:pt>
                <c:pt idx="9">
                  <c:v>3.3527526262839009</c:v>
                </c:pt>
                <c:pt idx="10">
                  <c:v>3.0420579828501397</c:v>
                </c:pt>
                <c:pt idx="11">
                  <c:v>1.799955446647344</c:v>
                </c:pt>
                <c:pt idx="12">
                  <c:v>1.5076993962620344</c:v>
                </c:pt>
                <c:pt idx="13">
                  <c:v>-0.97145093637385127</c:v>
                </c:pt>
                <c:pt idx="14">
                  <c:v>3.1262072024380161</c:v>
                </c:pt>
                <c:pt idx="15">
                  <c:v>2.3291724747501124</c:v>
                </c:pt>
                <c:pt idx="16">
                  <c:v>1.3040435002982675</c:v>
                </c:pt>
                <c:pt idx="17">
                  <c:v>3.6548702258631431</c:v>
                </c:pt>
                <c:pt idx="18">
                  <c:v>1.9239039774800515</c:v>
                </c:pt>
                <c:pt idx="19">
                  <c:v>3.4216273025342892</c:v>
                </c:pt>
                <c:pt idx="20">
                  <c:v>3.5835856486678224</c:v>
                </c:pt>
                <c:pt idx="21">
                  <c:v>1.0878078496214429</c:v>
                </c:pt>
                <c:pt idx="22">
                  <c:v>1.678237496570071</c:v>
                </c:pt>
                <c:pt idx="23">
                  <c:v>1.0273182554862743</c:v>
                </c:pt>
                <c:pt idx="24">
                  <c:v>3.4479550234863523</c:v>
                </c:pt>
                <c:pt idx="25">
                  <c:v>2.2694331928026359</c:v>
                </c:pt>
                <c:pt idx="26">
                  <c:v>2.4881102721874386</c:v>
                </c:pt>
                <c:pt idx="27">
                  <c:v>3.5466690855373137</c:v>
                </c:pt>
                <c:pt idx="28">
                  <c:v>0.44532626728348368</c:v>
                </c:pt>
                <c:pt idx="29">
                  <c:v>-2.0626836744367392</c:v>
                </c:pt>
                <c:pt idx="30">
                  <c:v>2.7847608710121667</c:v>
                </c:pt>
                <c:pt idx="31">
                  <c:v>1.6662261324875149</c:v>
                </c:pt>
                <c:pt idx="32">
                  <c:v>0.73366801522310621</c:v>
                </c:pt>
                <c:pt idx="33">
                  <c:v>0.45719232175594249</c:v>
                </c:pt>
                <c:pt idx="34">
                  <c:v>1.5540019345438525</c:v>
                </c:pt>
                <c:pt idx="35">
                  <c:v>2.0004751608467495</c:v>
                </c:pt>
                <c:pt idx="36">
                  <c:v>1.2510071567372854</c:v>
                </c:pt>
                <c:pt idx="37">
                  <c:v>1.5936979669507065</c:v>
                </c:pt>
                <c:pt idx="38">
                  <c:v>1.8103132441839178</c:v>
                </c:pt>
                <c:pt idx="39">
                  <c:v>2.0679819348704496</c:v>
                </c:pt>
                <c:pt idx="40">
                  <c:v>-6.0229334132175083</c:v>
                </c:pt>
                <c:pt idx="41">
                  <c:v>5.8777062937062983</c:v>
                </c:pt>
                <c:pt idx="42">
                  <c:v>2.3465242464702709</c:v>
                </c:pt>
              </c:numCache>
            </c:numRef>
          </c:yVal>
          <c:smooth val="0"/>
          <c:extLst>
            <c:ext xmlns:c16="http://schemas.microsoft.com/office/drawing/2014/chart" uri="{C3380CC4-5D6E-409C-BE32-E72D297353CC}">
              <c16:uniqueId val="{00000000-7D3A-B04D-95CF-D0A5CFAC2F83}"/>
            </c:ext>
          </c:extLst>
        </c:ser>
        <c:dLbls>
          <c:showLegendKey val="0"/>
          <c:showVal val="0"/>
          <c:showCatName val="0"/>
          <c:showSerName val="0"/>
          <c:showPercent val="0"/>
          <c:showBubbleSize val="0"/>
        </c:dLbls>
        <c:axId val="777273072"/>
        <c:axId val="745744704"/>
      </c:scatterChart>
      <c:valAx>
        <c:axId val="777273072"/>
        <c:scaling>
          <c:orientation val="minMax"/>
          <c:max val="2022"/>
          <c:min val="1980"/>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nl-NL"/>
                  <a:t>Time (years)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l-BE"/>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45744704"/>
        <c:crosses val="autoZero"/>
        <c:crossBetween val="midCat"/>
      </c:valAx>
      <c:valAx>
        <c:axId val="745744704"/>
        <c:scaling>
          <c:orientation val="minMax"/>
          <c:max val="6"/>
          <c:min val="-6"/>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nl-NL"/>
                  <a:t>Growth rate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l-BE"/>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7727307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nl-NL"/>
              <a:t>Yearly growth of the real GDP in Belgium</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BE"/>
        </a:p>
      </c:tx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'Exersise 1'!$P$9:$P$51</c:f>
              <c:numCache>
                <c:formatCode>General</c:formatCode>
                <c:ptCount val="4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pt idx="33">
                  <c:v>2013</c:v>
                </c:pt>
                <c:pt idx="34">
                  <c:v>2014</c:v>
                </c:pt>
                <c:pt idx="35">
                  <c:v>2015</c:v>
                </c:pt>
                <c:pt idx="36">
                  <c:v>2016</c:v>
                </c:pt>
                <c:pt idx="37">
                  <c:v>2017</c:v>
                </c:pt>
                <c:pt idx="38">
                  <c:v>2018</c:v>
                </c:pt>
                <c:pt idx="39">
                  <c:v>2019</c:v>
                </c:pt>
                <c:pt idx="40">
                  <c:v>2020</c:v>
                </c:pt>
                <c:pt idx="41">
                  <c:v>2021</c:v>
                </c:pt>
                <c:pt idx="42">
                  <c:v>2022</c:v>
                </c:pt>
              </c:numCache>
            </c:numRef>
          </c:xVal>
          <c:yVal>
            <c:numRef>
              <c:f>'Exersise 1'!$R$9:$R$51</c:f>
              <c:numCache>
                <c:formatCode>General</c:formatCode>
                <c:ptCount val="43"/>
                <c:pt idx="1">
                  <c:v>-0.60599999999999454</c:v>
                </c:pt>
                <c:pt idx="2">
                  <c:v>1.2860000000000014</c:v>
                </c:pt>
                <c:pt idx="3">
                  <c:v>0.67900000000000205</c:v>
                </c:pt>
                <c:pt idx="4">
                  <c:v>5.3789999999999907</c:v>
                </c:pt>
                <c:pt idx="5">
                  <c:v>3.6920000000000073</c:v>
                </c:pt>
                <c:pt idx="6">
                  <c:v>4.1409999999999911</c:v>
                </c:pt>
                <c:pt idx="7">
                  <c:v>5.3360000000000127</c:v>
                </c:pt>
                <c:pt idx="8">
                  <c:v>11.179000000000002</c:v>
                </c:pt>
                <c:pt idx="9">
                  <c:v>8.5980000000000132</c:v>
                </c:pt>
                <c:pt idx="10">
                  <c:v>8.0459999999999923</c:v>
                </c:pt>
                <c:pt idx="11">
                  <c:v>4.8479999999999563</c:v>
                </c:pt>
                <c:pt idx="12">
                  <c:v>4.1230000000000473</c:v>
                </c:pt>
                <c:pt idx="13">
                  <c:v>-2.6310000000000286</c:v>
                </c:pt>
                <c:pt idx="14">
                  <c:v>8.7400000000000091</c:v>
                </c:pt>
                <c:pt idx="15">
                  <c:v>6.6669999999999732</c:v>
                </c:pt>
                <c:pt idx="16">
                  <c:v>3.7820000000000391</c:v>
                </c:pt>
                <c:pt idx="17">
                  <c:v>11.00200000000001</c:v>
                </c:pt>
                <c:pt idx="18">
                  <c:v>5.9049999999999727</c:v>
                </c:pt>
                <c:pt idx="19">
                  <c:v>10.874000000000024</c:v>
                </c:pt>
                <c:pt idx="20">
                  <c:v>11.811999999999955</c:v>
                </c:pt>
                <c:pt idx="21">
                  <c:v>3.625</c:v>
                </c:pt>
                <c:pt idx="22">
                  <c:v>5.688000000000045</c:v>
                </c:pt>
                <c:pt idx="23">
                  <c:v>3.5179999999999723</c:v>
                </c:pt>
                <c:pt idx="24">
                  <c:v>12.228999999999985</c:v>
                </c:pt>
                <c:pt idx="25">
                  <c:v>8.2360000000000468</c:v>
                </c:pt>
                <c:pt idx="26">
                  <c:v>9.2599999999999909</c:v>
                </c:pt>
                <c:pt idx="27">
                  <c:v>13.685000000000002</c:v>
                </c:pt>
                <c:pt idx="28">
                  <c:v>1.7259999999999991</c:v>
                </c:pt>
                <c:pt idx="29">
                  <c:v>-7.8330000000000268</c:v>
                </c:pt>
                <c:pt idx="30">
                  <c:v>10.877999999999986</c:v>
                </c:pt>
                <c:pt idx="31">
                  <c:v>6.6190000000000282</c:v>
                </c:pt>
                <c:pt idx="32">
                  <c:v>2.9359999999999786</c:v>
                </c:pt>
                <c:pt idx="33">
                  <c:v>1.8380000000000223</c:v>
                </c:pt>
                <c:pt idx="34">
                  <c:v>6.3460000000000036</c:v>
                </c:pt>
                <c:pt idx="35">
                  <c:v>8.3360000000000127</c:v>
                </c:pt>
                <c:pt idx="36">
                  <c:v>5.2789999999999964</c:v>
                </c:pt>
                <c:pt idx="37">
                  <c:v>6.8340000000000032</c:v>
                </c:pt>
                <c:pt idx="38">
                  <c:v>7.9060000000000059</c:v>
                </c:pt>
                <c:pt idx="39">
                  <c:v>9.22199999999998</c:v>
                </c:pt>
                <c:pt idx="40">
                  <c:v>-25.333000000000027</c:v>
                </c:pt>
                <c:pt idx="41">
                  <c:v>26.26600000000002</c:v>
                </c:pt>
                <c:pt idx="42">
                  <c:v>10.738</c:v>
                </c:pt>
              </c:numCache>
            </c:numRef>
          </c:yVal>
          <c:smooth val="0"/>
          <c:extLst>
            <c:ext xmlns:c16="http://schemas.microsoft.com/office/drawing/2014/chart" uri="{C3380CC4-5D6E-409C-BE32-E72D297353CC}">
              <c16:uniqueId val="{00000000-6E9D-644D-B96D-2B941A070FC0}"/>
            </c:ext>
          </c:extLst>
        </c:ser>
        <c:dLbls>
          <c:showLegendKey val="0"/>
          <c:showVal val="0"/>
          <c:showCatName val="0"/>
          <c:showSerName val="0"/>
          <c:showPercent val="0"/>
          <c:showBubbleSize val="0"/>
        </c:dLbls>
        <c:axId val="777273072"/>
        <c:axId val="745744704"/>
      </c:scatterChart>
      <c:valAx>
        <c:axId val="777273072"/>
        <c:scaling>
          <c:orientation val="minMax"/>
          <c:max val="2022"/>
          <c:min val="1980"/>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nl-NL"/>
                  <a:t>Time (years)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l-BE"/>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45744704"/>
        <c:crosses val="autoZero"/>
        <c:crossBetween val="midCat"/>
      </c:valAx>
      <c:valAx>
        <c:axId val="745744704"/>
        <c:scaling>
          <c:orientation val="minMax"/>
          <c:max val="30"/>
          <c:min val="-27"/>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nl-NL"/>
                  <a:t>Growth rate (billions)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l-BE"/>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77273072"/>
        <c:crosses val="autoZero"/>
        <c:crossBetween val="midCat"/>
        <c:majorUnit val="6"/>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Public sector balance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BE"/>
        </a:p>
      </c:txPr>
    </c:title>
    <c:autoTitleDeleted val="0"/>
    <c:plotArea>
      <c:layout/>
      <c:scatterChart>
        <c:scatterStyle val="lineMarker"/>
        <c:varyColors val="0"/>
        <c:ser>
          <c:idx val="0"/>
          <c:order val="0"/>
          <c:tx>
            <c:strRef>
              <c:f>'Exersise 1'!$M$112</c:f>
              <c:strCache>
                <c:ptCount val="1"/>
                <c:pt idx="0">
                  <c:v>Oveall pulic deficit</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'Exersise 1'!$P$9:$P$51</c:f>
              <c:numCache>
                <c:formatCode>General</c:formatCode>
                <c:ptCount val="4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pt idx="33">
                  <c:v>2013</c:v>
                </c:pt>
                <c:pt idx="34">
                  <c:v>2014</c:v>
                </c:pt>
                <c:pt idx="35">
                  <c:v>2015</c:v>
                </c:pt>
                <c:pt idx="36">
                  <c:v>2016</c:v>
                </c:pt>
                <c:pt idx="37">
                  <c:v>2017</c:v>
                </c:pt>
                <c:pt idx="38">
                  <c:v>2018</c:v>
                </c:pt>
                <c:pt idx="39">
                  <c:v>2019</c:v>
                </c:pt>
                <c:pt idx="40">
                  <c:v>2020</c:v>
                </c:pt>
                <c:pt idx="41">
                  <c:v>2021</c:v>
                </c:pt>
                <c:pt idx="42">
                  <c:v>2022</c:v>
                </c:pt>
              </c:numCache>
            </c:numRef>
          </c:xVal>
          <c:yVal>
            <c:numRef>
              <c:f>'Exersise 1'!$AB$9:$AB$51</c:f>
              <c:numCache>
                <c:formatCode>#,##0.00</c:formatCode>
                <c:ptCount val="43"/>
                <c:pt idx="0">
                  <c:v>-9.7359999999999971</c:v>
                </c:pt>
                <c:pt idx="1">
                  <c:v>-16.027999999999999</c:v>
                </c:pt>
                <c:pt idx="2">
                  <c:v>-12.764999999999993</c:v>
                </c:pt>
                <c:pt idx="3">
                  <c:v>-15.027999999999999</c:v>
                </c:pt>
                <c:pt idx="4">
                  <c:v>-11.209999999999994</c:v>
                </c:pt>
                <c:pt idx="5">
                  <c:v>-10.396000000000001</c:v>
                </c:pt>
                <c:pt idx="6">
                  <c:v>-10.281999999999996</c:v>
                </c:pt>
                <c:pt idx="7">
                  <c:v>-8.1370000000000005</c:v>
                </c:pt>
                <c:pt idx="8">
                  <c:v>-7.5050000000000026</c:v>
                </c:pt>
                <c:pt idx="9">
                  <c:v>-7.8180000000000049</c:v>
                </c:pt>
                <c:pt idx="10">
                  <c:v>-6.9919999999999973</c:v>
                </c:pt>
                <c:pt idx="11">
                  <c:v>-7.671999999999997</c:v>
                </c:pt>
                <c:pt idx="12">
                  <c:v>-8.4200000000000017</c:v>
                </c:pt>
                <c:pt idx="13">
                  <c:v>-7.7090000000000032</c:v>
                </c:pt>
                <c:pt idx="14">
                  <c:v>-5.286999999999999</c:v>
                </c:pt>
                <c:pt idx="15">
                  <c:v>-4.5090000000000003</c:v>
                </c:pt>
                <c:pt idx="16">
                  <c:v>-4.0030000000000001</c:v>
                </c:pt>
                <c:pt idx="17">
                  <c:v>-2.1509999999999962</c:v>
                </c:pt>
                <c:pt idx="18">
                  <c:v>-1.0240000000000009</c:v>
                </c:pt>
                <c:pt idx="19">
                  <c:v>-0.64800000000000324</c:v>
                </c:pt>
                <c:pt idx="20">
                  <c:v>-7.9000000000000625E-2</c:v>
                </c:pt>
                <c:pt idx="21">
                  <c:v>0.23300000000000409</c:v>
                </c:pt>
                <c:pt idx="22">
                  <c:v>-4.4000000000004036E-2</c:v>
                </c:pt>
                <c:pt idx="23">
                  <c:v>-1.8639999999999972</c:v>
                </c:pt>
                <c:pt idx="24">
                  <c:v>-0.23900000000000432</c:v>
                </c:pt>
                <c:pt idx="25">
                  <c:v>-2.7150000000000034</c:v>
                </c:pt>
                <c:pt idx="26">
                  <c:v>0.24000000000000199</c:v>
                </c:pt>
                <c:pt idx="27">
                  <c:v>6.5999999999995396E-2</c:v>
                </c:pt>
                <c:pt idx="28">
                  <c:v>-1.0949999999999989</c:v>
                </c:pt>
                <c:pt idx="29">
                  <c:v>-5.4309999999999974</c:v>
                </c:pt>
                <c:pt idx="30">
                  <c:v>-4.0870000000000033</c:v>
                </c:pt>
                <c:pt idx="31">
                  <c:v>-4.3300000000000054</c:v>
                </c:pt>
                <c:pt idx="32">
                  <c:v>-4.3190000000000026</c:v>
                </c:pt>
                <c:pt idx="33">
                  <c:v>-3.1289999999999978</c:v>
                </c:pt>
                <c:pt idx="34">
                  <c:v>-3.0560000000000045</c:v>
                </c:pt>
                <c:pt idx="35">
                  <c:v>-2.4140000000000015</c:v>
                </c:pt>
                <c:pt idx="36">
                  <c:v>-2.3629999999999995</c:v>
                </c:pt>
                <c:pt idx="37">
                  <c:v>-0.6840000000000046</c:v>
                </c:pt>
                <c:pt idx="38">
                  <c:v>-0.87000000000000455</c:v>
                </c:pt>
                <c:pt idx="39">
                  <c:v>-1.9519999999999982</c:v>
                </c:pt>
                <c:pt idx="40">
                  <c:v>-9.0470000000000041</c:v>
                </c:pt>
                <c:pt idx="41">
                  <c:v>-5.5240000000000009</c:v>
                </c:pt>
                <c:pt idx="42">
                  <c:v>-4.6880000000000024</c:v>
                </c:pt>
              </c:numCache>
            </c:numRef>
          </c:yVal>
          <c:smooth val="0"/>
          <c:extLst>
            <c:ext xmlns:c16="http://schemas.microsoft.com/office/drawing/2014/chart" uri="{C3380CC4-5D6E-409C-BE32-E72D297353CC}">
              <c16:uniqueId val="{00000000-19E5-E24E-B46D-BFB4562143D3}"/>
            </c:ext>
          </c:extLst>
        </c:ser>
        <c:ser>
          <c:idx val="1"/>
          <c:order val="1"/>
          <c:tx>
            <c:strRef>
              <c:f>'Exersise 1'!$M$113</c:f>
              <c:strCache>
                <c:ptCount val="1"/>
                <c:pt idx="0">
                  <c:v>Structural public defict</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'Exersise 1'!$P$9:$P$51</c:f>
              <c:numCache>
                <c:formatCode>General</c:formatCode>
                <c:ptCount val="4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pt idx="33">
                  <c:v>2013</c:v>
                </c:pt>
                <c:pt idx="34">
                  <c:v>2014</c:v>
                </c:pt>
                <c:pt idx="35">
                  <c:v>2015</c:v>
                </c:pt>
                <c:pt idx="36">
                  <c:v>2016</c:v>
                </c:pt>
                <c:pt idx="37">
                  <c:v>2017</c:v>
                </c:pt>
                <c:pt idx="38">
                  <c:v>2018</c:v>
                </c:pt>
                <c:pt idx="39">
                  <c:v>2019</c:v>
                </c:pt>
                <c:pt idx="40">
                  <c:v>2020</c:v>
                </c:pt>
                <c:pt idx="41">
                  <c:v>2021</c:v>
                </c:pt>
                <c:pt idx="42">
                  <c:v>2022</c:v>
                </c:pt>
              </c:numCache>
            </c:numRef>
          </c:xVal>
          <c:yVal>
            <c:numRef>
              <c:f>'Exersise 1'!$AC$9:$AC$51</c:f>
              <c:numCache>
                <c:formatCode>General</c:formatCode>
                <c:ptCount val="43"/>
                <c:pt idx="1">
                  <c:v>-15.472</c:v>
                </c:pt>
                <c:pt idx="2">
                  <c:v>-12.067</c:v>
                </c:pt>
                <c:pt idx="3">
                  <c:v>-14.343999999999999</c:v>
                </c:pt>
                <c:pt idx="4">
                  <c:v>-10.666</c:v>
                </c:pt>
                <c:pt idx="5">
                  <c:v>-9.8689999999999998</c:v>
                </c:pt>
                <c:pt idx="6">
                  <c:v>-9.7200000000000006</c:v>
                </c:pt>
                <c:pt idx="7">
                  <c:v>-7.6040000000000001</c:v>
                </c:pt>
                <c:pt idx="8">
                  <c:v>-7.2539999999999996</c:v>
                </c:pt>
                <c:pt idx="9">
                  <c:v>-7.7569999999999997</c:v>
                </c:pt>
                <c:pt idx="10">
                  <c:v>-8.4459999999999997</c:v>
                </c:pt>
                <c:pt idx="11">
                  <c:v>-8.8870000000000005</c:v>
                </c:pt>
                <c:pt idx="12">
                  <c:v>-9.0860000000000003</c:v>
                </c:pt>
                <c:pt idx="13">
                  <c:v>-6.4960000000000004</c:v>
                </c:pt>
                <c:pt idx="14">
                  <c:v>-4.617</c:v>
                </c:pt>
                <c:pt idx="15">
                  <c:v>-4.0209999999999999</c:v>
                </c:pt>
                <c:pt idx="16">
                  <c:v>-3.113</c:v>
                </c:pt>
                <c:pt idx="17">
                  <c:v>-1.921</c:v>
                </c:pt>
                <c:pt idx="18">
                  <c:v>-0.64100000000000001</c:v>
                </c:pt>
                <c:pt idx="19">
                  <c:v>-0.78500000000000003</c:v>
                </c:pt>
                <c:pt idx="20">
                  <c:v>-0.79200000000000004</c:v>
                </c:pt>
                <c:pt idx="21">
                  <c:v>2.4E-2</c:v>
                </c:pt>
                <c:pt idx="22">
                  <c:v>-5.0000000000000001E-3</c:v>
                </c:pt>
                <c:pt idx="23">
                  <c:v>-1.0900000000000001</c:v>
                </c:pt>
                <c:pt idx="24">
                  <c:v>-1.006</c:v>
                </c:pt>
                <c:pt idx="25">
                  <c:v>-0.59699999999999998</c:v>
                </c:pt>
                <c:pt idx="26">
                  <c:v>-0.68300000000000005</c:v>
                </c:pt>
                <c:pt idx="27">
                  <c:v>-0.75600000000000001</c:v>
                </c:pt>
                <c:pt idx="28">
                  <c:v>-1.5369999999999999</c:v>
                </c:pt>
                <c:pt idx="29">
                  <c:v>-3.9529999999999998</c:v>
                </c:pt>
                <c:pt idx="30">
                  <c:v>-3.8069999999999999</c:v>
                </c:pt>
                <c:pt idx="31">
                  <c:v>-3.964</c:v>
                </c:pt>
                <c:pt idx="32">
                  <c:v>-3.45</c:v>
                </c:pt>
                <c:pt idx="33">
                  <c:v>-2.786</c:v>
                </c:pt>
                <c:pt idx="34">
                  <c:v>-2.456</c:v>
                </c:pt>
                <c:pt idx="35">
                  <c:v>-1.847</c:v>
                </c:pt>
                <c:pt idx="36">
                  <c:v>-1.5860000000000001</c:v>
                </c:pt>
                <c:pt idx="37">
                  <c:v>-0.50700000000000001</c:v>
                </c:pt>
                <c:pt idx="38">
                  <c:v>-1.0469999999999999</c:v>
                </c:pt>
                <c:pt idx="39">
                  <c:v>-2.2130000000000001</c:v>
                </c:pt>
                <c:pt idx="40">
                  <c:v>-7.4939999999999998</c:v>
                </c:pt>
                <c:pt idx="41">
                  <c:v>-4.968</c:v>
                </c:pt>
                <c:pt idx="42">
                  <c:v>-4.7830000000000004</c:v>
                </c:pt>
              </c:numCache>
            </c:numRef>
          </c:yVal>
          <c:smooth val="0"/>
          <c:extLst>
            <c:ext xmlns:c16="http://schemas.microsoft.com/office/drawing/2014/chart" uri="{C3380CC4-5D6E-409C-BE32-E72D297353CC}">
              <c16:uniqueId val="{00000001-19E5-E24E-B46D-BFB4562143D3}"/>
            </c:ext>
          </c:extLst>
        </c:ser>
        <c:dLbls>
          <c:showLegendKey val="0"/>
          <c:showVal val="0"/>
          <c:showCatName val="0"/>
          <c:showSerName val="0"/>
          <c:showPercent val="0"/>
          <c:showBubbleSize val="0"/>
        </c:dLbls>
        <c:axId val="735429072"/>
        <c:axId val="735430720"/>
      </c:scatterChart>
      <c:valAx>
        <c:axId val="735429072"/>
        <c:scaling>
          <c:orientation val="minMax"/>
          <c:max val="2022"/>
          <c:min val="1980"/>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nl-NL"/>
                  <a:t>Time (Years)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l-BE"/>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35430720"/>
        <c:crosses val="autoZero"/>
        <c:crossBetween val="midCat"/>
      </c:valAx>
      <c:valAx>
        <c:axId val="7354307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nl-NL"/>
                  <a:t>Public deficit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l-BE"/>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35429072"/>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nl-NL"/>
              <a:t>Phillips' Curve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BE"/>
        </a:p>
      </c:txPr>
    </c:title>
    <c:autoTitleDeleted val="0"/>
    <c:plotArea>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linear"/>
            <c:dispRSqr val="1"/>
            <c:dispEq val="1"/>
            <c:trendlineLbl>
              <c:layout>
                <c:manualLayout>
                  <c:x val="0.18304878924644102"/>
                  <c:y val="0.1603742979040845"/>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trendlineLbl>
          </c:trendline>
          <c:xVal>
            <c:numRef>
              <c:f>'Exersise 2'!$R$9:$R$50</c:f>
              <c:numCache>
                <c:formatCode>General</c:formatCode>
                <c:ptCount val="42"/>
                <c:pt idx="0">
                  <c:v>10</c:v>
                </c:pt>
                <c:pt idx="1">
                  <c:v>11.5</c:v>
                </c:pt>
                <c:pt idx="2">
                  <c:v>10.742000000000001</c:v>
                </c:pt>
                <c:pt idx="3">
                  <c:v>10.824999999999999</c:v>
                </c:pt>
                <c:pt idx="4">
                  <c:v>10.117000000000001</c:v>
                </c:pt>
                <c:pt idx="5">
                  <c:v>10.050000000000001</c:v>
                </c:pt>
                <c:pt idx="6">
                  <c:v>9.8079999999999998</c:v>
                </c:pt>
                <c:pt idx="7">
                  <c:v>8.8330000000000002</c:v>
                </c:pt>
                <c:pt idx="8">
                  <c:v>7.367</c:v>
                </c:pt>
                <c:pt idx="9">
                  <c:v>6.5579999999999998</c:v>
                </c:pt>
                <c:pt idx="10">
                  <c:v>6.45</c:v>
                </c:pt>
                <c:pt idx="11">
                  <c:v>7.0919999999999996</c:v>
                </c:pt>
                <c:pt idx="12">
                  <c:v>8.625</c:v>
                </c:pt>
                <c:pt idx="13">
                  <c:v>9.75</c:v>
                </c:pt>
                <c:pt idx="14">
                  <c:v>9.6829999999999998</c:v>
                </c:pt>
                <c:pt idx="15">
                  <c:v>9.5500000000000007</c:v>
                </c:pt>
                <c:pt idx="16">
                  <c:v>9.2170000000000005</c:v>
                </c:pt>
                <c:pt idx="17">
                  <c:v>9.3420000000000005</c:v>
                </c:pt>
                <c:pt idx="18">
                  <c:v>8.4250000000000007</c:v>
                </c:pt>
                <c:pt idx="19">
                  <c:v>6.8579999999999997</c:v>
                </c:pt>
                <c:pt idx="20">
                  <c:v>6.5670000000000002</c:v>
                </c:pt>
                <c:pt idx="21">
                  <c:v>7.5250000000000004</c:v>
                </c:pt>
                <c:pt idx="22">
                  <c:v>8.1750000000000007</c:v>
                </c:pt>
                <c:pt idx="23">
                  <c:v>8.3829999999999991</c:v>
                </c:pt>
                <c:pt idx="24">
                  <c:v>8.4749999999999996</c:v>
                </c:pt>
                <c:pt idx="25">
                  <c:v>8.2669999999999995</c:v>
                </c:pt>
                <c:pt idx="26">
                  <c:v>7.492</c:v>
                </c:pt>
                <c:pt idx="27">
                  <c:v>6.9669999999999996</c:v>
                </c:pt>
                <c:pt idx="28">
                  <c:v>7.992</c:v>
                </c:pt>
                <c:pt idx="29">
                  <c:v>8.3829999999999991</c:v>
                </c:pt>
                <c:pt idx="30">
                  <c:v>7.2080000000000002</c:v>
                </c:pt>
                <c:pt idx="31">
                  <c:v>7.65</c:v>
                </c:pt>
                <c:pt idx="32">
                  <c:v>8.5500000000000007</c:v>
                </c:pt>
                <c:pt idx="33">
                  <c:v>8.6579999999999995</c:v>
                </c:pt>
                <c:pt idx="34">
                  <c:v>8.6579999999999995</c:v>
                </c:pt>
                <c:pt idx="35">
                  <c:v>7.9249999999999998</c:v>
                </c:pt>
                <c:pt idx="36">
                  <c:v>7.1669999999999998</c:v>
                </c:pt>
                <c:pt idx="37">
                  <c:v>6.0419999999999998</c:v>
                </c:pt>
                <c:pt idx="38">
                  <c:v>5.4580000000000002</c:v>
                </c:pt>
                <c:pt idx="39">
                  <c:v>5.75</c:v>
                </c:pt>
                <c:pt idx="40">
                  <c:v>6.2670000000000003</c:v>
                </c:pt>
                <c:pt idx="41">
                  <c:v>5.4459999999999997</c:v>
                </c:pt>
              </c:numCache>
            </c:numRef>
          </c:xVal>
          <c:yVal>
            <c:numRef>
              <c:f>'Exersise 2'!$T$9:$T$50</c:f>
              <c:numCache>
                <c:formatCode>General</c:formatCode>
                <c:ptCount val="42"/>
                <c:pt idx="0">
                  <c:v>0.97000000000000064</c:v>
                </c:pt>
                <c:pt idx="1">
                  <c:v>1.0970000000000004</c:v>
                </c:pt>
                <c:pt idx="2">
                  <c:v>-1.0600000000000005</c:v>
                </c:pt>
                <c:pt idx="3">
                  <c:v>-1.3150000000000004</c:v>
                </c:pt>
                <c:pt idx="4">
                  <c:v>-1.4799999999999995</c:v>
                </c:pt>
                <c:pt idx="5">
                  <c:v>-3.5720000000000001</c:v>
                </c:pt>
                <c:pt idx="6">
                  <c:v>0.25800000000000001</c:v>
                </c:pt>
                <c:pt idx="7">
                  <c:v>-0.39200000000000013</c:v>
                </c:pt>
                <c:pt idx="8">
                  <c:v>1.9430000000000001</c:v>
                </c:pt>
                <c:pt idx="9">
                  <c:v>0.34799999999999986</c:v>
                </c:pt>
                <c:pt idx="10">
                  <c:v>-0.28600000000000003</c:v>
                </c:pt>
                <c:pt idx="11">
                  <c:v>-0.9099999999999997</c:v>
                </c:pt>
                <c:pt idx="12">
                  <c:v>0.22799999999999976</c:v>
                </c:pt>
                <c:pt idx="13">
                  <c:v>-8.8999999999999968E-2</c:v>
                </c:pt>
                <c:pt idx="14">
                  <c:v>-1.129</c:v>
                </c:pt>
                <c:pt idx="15">
                  <c:v>0.498</c:v>
                </c:pt>
                <c:pt idx="16">
                  <c:v>-0.26200000000000001</c:v>
                </c:pt>
                <c:pt idx="17">
                  <c:v>-0.59599999999999986</c:v>
                </c:pt>
                <c:pt idx="18">
                  <c:v>0.22799999999999998</c:v>
                </c:pt>
                <c:pt idx="19">
                  <c:v>1.5439999999999998</c:v>
                </c:pt>
                <c:pt idx="20">
                  <c:v>-0.24399999999999977</c:v>
                </c:pt>
                <c:pt idx="21">
                  <c:v>-0.88700000000000001</c:v>
                </c:pt>
                <c:pt idx="22">
                  <c:v>-3.1000000000000139E-2</c:v>
                </c:pt>
                <c:pt idx="23">
                  <c:v>0.34000000000000008</c:v>
                </c:pt>
                <c:pt idx="24">
                  <c:v>0.67999999999999994</c:v>
                </c:pt>
                <c:pt idx="25">
                  <c:v>-0.20900000000000007</c:v>
                </c:pt>
                <c:pt idx="26">
                  <c:v>-0.51199999999999979</c:v>
                </c:pt>
                <c:pt idx="27">
                  <c:v>2.673</c:v>
                </c:pt>
                <c:pt idx="28">
                  <c:v>-4.4950000000000001</c:v>
                </c:pt>
                <c:pt idx="29">
                  <c:v>2.34</c:v>
                </c:pt>
                <c:pt idx="30">
                  <c:v>1.0190000000000001</c:v>
                </c:pt>
                <c:pt idx="31">
                  <c:v>-0.72700000000000031</c:v>
                </c:pt>
                <c:pt idx="32">
                  <c:v>-1.3779999999999999</c:v>
                </c:pt>
                <c:pt idx="33">
                  <c:v>-0.75800000000000001</c:v>
                </c:pt>
                <c:pt idx="34">
                  <c:v>0.13</c:v>
                </c:pt>
                <c:pt idx="35">
                  <c:v>1.1499999999999999</c:v>
                </c:pt>
                <c:pt idx="36">
                  <c:v>0.45400000000000018</c:v>
                </c:pt>
                <c:pt idx="37">
                  <c:v>8.6999999999999744E-2</c:v>
                </c:pt>
                <c:pt idx="38">
                  <c:v>-1.0619999999999998</c:v>
                </c:pt>
                <c:pt idx="39">
                  <c:v>-0.82100000000000017</c:v>
                </c:pt>
                <c:pt idx="40">
                  <c:v>2.794</c:v>
                </c:pt>
                <c:pt idx="41">
                  <c:v>6.2490000000000006</c:v>
                </c:pt>
              </c:numCache>
            </c:numRef>
          </c:yVal>
          <c:smooth val="0"/>
          <c:extLst>
            <c:ext xmlns:c16="http://schemas.microsoft.com/office/drawing/2014/chart" uri="{C3380CC4-5D6E-409C-BE32-E72D297353CC}">
              <c16:uniqueId val="{00000000-7291-D94A-84E0-F88E363DA61A}"/>
            </c:ext>
          </c:extLst>
        </c:ser>
        <c:dLbls>
          <c:showLegendKey val="0"/>
          <c:showVal val="0"/>
          <c:showCatName val="0"/>
          <c:showSerName val="0"/>
          <c:showPercent val="0"/>
          <c:showBubbleSize val="0"/>
        </c:dLbls>
        <c:axId val="776042256"/>
        <c:axId val="776043904"/>
      </c:scatterChart>
      <c:valAx>
        <c:axId val="776042256"/>
        <c:scaling>
          <c:orientation val="minMax"/>
          <c:min val="5"/>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nl-NL"/>
                  <a:t>Unemployment rate (%)</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l-BE"/>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76043904"/>
        <c:crosses val="autoZero"/>
        <c:crossBetween val="midCat"/>
      </c:valAx>
      <c:valAx>
        <c:axId val="776043904"/>
        <c:scaling>
          <c:orientation val="minMax"/>
          <c:max val="7"/>
          <c:min val="-5"/>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nl-NL"/>
                  <a:t>Change in inflation rate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l-BE"/>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7604225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r>
              <a:rPr lang="nl-BE"/>
              <a:t>Okun's law</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nl-BE"/>
        </a:p>
      </c:txPr>
    </c:title>
    <c:autoTitleDeleted val="0"/>
    <c:plotArea>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1"/>
            <c:trendlineLbl>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nl-BE"/>
                </a:p>
              </c:txPr>
            </c:trendlineLbl>
          </c:trendline>
          <c:xVal>
            <c:numRef>
              <c:f>'Exersise 3'!$T$7:$T$49</c:f>
              <c:numCache>
                <c:formatCode>0.00</c:formatCode>
                <c:ptCount val="43"/>
                <c:pt idx="1">
                  <c:v>-0.279569297201539</c:v>
                </c:pt>
                <c:pt idx="2">
                  <c:v>0.59494069098243907</c:v>
                </c:pt>
                <c:pt idx="3">
                  <c:v>0.312267179293789</c:v>
                </c:pt>
                <c:pt idx="4">
                  <c:v>2.46606241489815</c:v>
                </c:pt>
                <c:pt idx="5">
                  <c:v>1.6519015659955301</c:v>
                </c:pt>
                <c:pt idx="6">
                  <c:v>1.8226874185710802</c:v>
                </c:pt>
                <c:pt idx="7">
                  <c:v>2.3066315657515402</c:v>
                </c:pt>
                <c:pt idx="8">
                  <c:v>4.7234745572931001</c:v>
                </c:pt>
                <c:pt idx="9">
                  <c:v>3.4690616829669798</c:v>
                </c:pt>
                <c:pt idx="10">
                  <c:v>3.1375026321330801</c:v>
                </c:pt>
                <c:pt idx="11">
                  <c:v>1.83294768839889</c:v>
                </c:pt>
                <c:pt idx="12">
                  <c:v>1.5307789411153201</c:v>
                </c:pt>
                <c:pt idx="13">
                  <c:v>-0.962104562591649</c:v>
                </c:pt>
                <c:pt idx="14">
                  <c:v>3.2270928103030698</c:v>
                </c:pt>
                <c:pt idx="15">
                  <c:v>2.3847166382899601</c:v>
                </c:pt>
                <c:pt idx="16">
                  <c:v>1.32127348125168</c:v>
                </c:pt>
                <c:pt idx="17">
                  <c:v>3.7935184003917004</c:v>
                </c:pt>
                <c:pt idx="18">
                  <c:v>1.9616441268607399</c:v>
                </c:pt>
                <c:pt idx="19">
                  <c:v>3.5428504404941901</c:v>
                </c:pt>
                <c:pt idx="20">
                  <c:v>3.7167796300841403</c:v>
                </c:pt>
                <c:pt idx="21">
                  <c:v>1.0997712475804999</c:v>
                </c:pt>
                <c:pt idx="22">
                  <c:v>1.7068830479025601</c:v>
                </c:pt>
                <c:pt idx="23">
                  <c:v>1.03798163026256</c:v>
                </c:pt>
                <c:pt idx="24">
                  <c:v>3.5710844077151096</c:v>
                </c:pt>
                <c:pt idx="25">
                  <c:v>2.3221324371112599</c:v>
                </c:pt>
                <c:pt idx="26">
                  <c:v>2.5515968146372399</c:v>
                </c:pt>
                <c:pt idx="27">
                  <c:v>3.6770830534433205</c:v>
                </c:pt>
                <c:pt idx="28">
                  <c:v>0.44731829314120602</c:v>
                </c:pt>
                <c:pt idx="29">
                  <c:v>-2.0209969012928899</c:v>
                </c:pt>
                <c:pt idx="30">
                  <c:v>2.8645312154376104</c:v>
                </c:pt>
                <c:pt idx="31">
                  <c:v>1.6944596621832599</c:v>
                </c:pt>
                <c:pt idx="32">
                  <c:v>0.73909048572039904</c:v>
                </c:pt>
                <c:pt idx="33">
                  <c:v>0.459292170292942</c:v>
                </c:pt>
                <c:pt idx="34">
                  <c:v>1.5785323579233801</c:v>
                </c:pt>
                <c:pt idx="35">
                  <c:v>2.04131108199772</c:v>
                </c:pt>
                <c:pt idx="36">
                  <c:v>1.2668556110976499</c:v>
                </c:pt>
                <c:pt idx="37">
                  <c:v>1.6195080335560899</c:v>
                </c:pt>
                <c:pt idx="38">
                  <c:v>1.84368980490376</c:v>
                </c:pt>
                <c:pt idx="39">
                  <c:v>2.1116504854368898</c:v>
                </c:pt>
                <c:pt idx="40">
                  <c:v>-5.6807835996609404</c:v>
                </c:pt>
                <c:pt idx="41">
                  <c:v>6.2447546295966099</c:v>
                </c:pt>
                <c:pt idx="42">
                  <c:v>2.4029090909090898</c:v>
                </c:pt>
              </c:numCache>
            </c:numRef>
          </c:xVal>
          <c:yVal>
            <c:numRef>
              <c:f>'Exersise 3'!$S$7:$S$49</c:f>
              <c:numCache>
                <c:formatCode>#,##0.00</c:formatCode>
                <c:ptCount val="43"/>
                <c:pt idx="1">
                  <c:v>1.6999999999999993</c:v>
                </c:pt>
                <c:pt idx="2">
                  <c:v>1.5</c:v>
                </c:pt>
                <c:pt idx="3">
                  <c:v>-0.75799999999999912</c:v>
                </c:pt>
                <c:pt idx="4">
                  <c:v>8.2999999999998408E-2</c:v>
                </c:pt>
                <c:pt idx="5">
                  <c:v>-0.70799999999999841</c:v>
                </c:pt>
                <c:pt idx="6">
                  <c:v>-6.7000000000000171E-2</c:v>
                </c:pt>
                <c:pt idx="7">
                  <c:v>-0.24200000000000088</c:v>
                </c:pt>
                <c:pt idx="8">
                  <c:v>-0.97499999999999964</c:v>
                </c:pt>
                <c:pt idx="9">
                  <c:v>-1.4660000000000002</c:v>
                </c:pt>
                <c:pt idx="10">
                  <c:v>-0.80900000000000016</c:v>
                </c:pt>
                <c:pt idx="11">
                  <c:v>-0.10799999999999965</c:v>
                </c:pt>
                <c:pt idx="12">
                  <c:v>0.64199999999999946</c:v>
                </c:pt>
                <c:pt idx="13">
                  <c:v>1.5330000000000004</c:v>
                </c:pt>
                <c:pt idx="14">
                  <c:v>1.125</c:v>
                </c:pt>
                <c:pt idx="15">
                  <c:v>-6.7000000000000171E-2</c:v>
                </c:pt>
                <c:pt idx="16">
                  <c:v>-0.13299999999999912</c:v>
                </c:pt>
                <c:pt idx="17">
                  <c:v>-0.33300000000000018</c:v>
                </c:pt>
                <c:pt idx="18">
                  <c:v>0.125</c:v>
                </c:pt>
                <c:pt idx="19">
                  <c:v>-0.91699999999999982</c:v>
                </c:pt>
                <c:pt idx="20">
                  <c:v>-1.5670000000000011</c:v>
                </c:pt>
                <c:pt idx="21">
                  <c:v>-0.29099999999999948</c:v>
                </c:pt>
                <c:pt idx="22">
                  <c:v>0.95800000000000018</c:v>
                </c:pt>
                <c:pt idx="23">
                  <c:v>0.65000000000000036</c:v>
                </c:pt>
                <c:pt idx="24">
                  <c:v>0.20799999999999841</c:v>
                </c:pt>
                <c:pt idx="25">
                  <c:v>9.2000000000000526E-2</c:v>
                </c:pt>
                <c:pt idx="26">
                  <c:v>-0.20800000000000018</c:v>
                </c:pt>
                <c:pt idx="27">
                  <c:v>-0.77499999999999947</c:v>
                </c:pt>
                <c:pt idx="28">
                  <c:v>-0.52500000000000036</c:v>
                </c:pt>
                <c:pt idx="29">
                  <c:v>1.0250000000000004</c:v>
                </c:pt>
                <c:pt idx="30">
                  <c:v>0.39099999999999913</c:v>
                </c:pt>
                <c:pt idx="31">
                  <c:v>-1.1749999999999989</c:v>
                </c:pt>
                <c:pt idx="32">
                  <c:v>0.44200000000000017</c:v>
                </c:pt>
                <c:pt idx="33">
                  <c:v>0.90000000000000036</c:v>
                </c:pt>
                <c:pt idx="34">
                  <c:v>0.10799999999999876</c:v>
                </c:pt>
                <c:pt idx="35">
                  <c:v>0</c:v>
                </c:pt>
                <c:pt idx="36">
                  <c:v>-0.73299999999999965</c:v>
                </c:pt>
                <c:pt idx="37">
                  <c:v>-0.75800000000000001</c:v>
                </c:pt>
                <c:pt idx="38">
                  <c:v>-1.125</c:v>
                </c:pt>
                <c:pt idx="39">
                  <c:v>-0.58399999999999963</c:v>
                </c:pt>
                <c:pt idx="40">
                  <c:v>0.29199999999999982</c:v>
                </c:pt>
                <c:pt idx="41">
                  <c:v>0.51700000000000035</c:v>
                </c:pt>
                <c:pt idx="42">
                  <c:v>-0.82100000000000062</c:v>
                </c:pt>
              </c:numCache>
            </c:numRef>
          </c:yVal>
          <c:smooth val="0"/>
          <c:extLst>
            <c:ext xmlns:c16="http://schemas.microsoft.com/office/drawing/2014/chart" uri="{C3380CC4-5D6E-409C-BE32-E72D297353CC}">
              <c16:uniqueId val="{00000001-4EC7-4647-B1FA-AC1D8068DCEF}"/>
            </c:ext>
          </c:extLst>
        </c:ser>
        <c:dLbls>
          <c:showLegendKey val="0"/>
          <c:showVal val="0"/>
          <c:showCatName val="0"/>
          <c:showSerName val="0"/>
          <c:showPercent val="0"/>
          <c:showBubbleSize val="0"/>
        </c:dLbls>
        <c:axId val="147614320"/>
        <c:axId val="147603504"/>
      </c:scatterChart>
      <c:valAx>
        <c:axId val="14761432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dk1"/>
                    </a:solidFill>
                    <a:latin typeface="+mn-lt"/>
                    <a:ea typeface="+mn-ea"/>
                    <a:cs typeface="+mn-cs"/>
                  </a:defRPr>
                </a:pPr>
                <a:r>
                  <a:rPr lang="nl-BE"/>
                  <a:t>Output growth rate [%]</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nl-BE"/>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nl-BE"/>
          </a:p>
        </c:txPr>
        <c:crossAx val="147603504"/>
        <c:crosses val="autoZero"/>
        <c:crossBetween val="midCat"/>
      </c:valAx>
      <c:valAx>
        <c:axId val="14760350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dk1"/>
                    </a:solidFill>
                    <a:latin typeface="+mn-lt"/>
                    <a:ea typeface="+mn-ea"/>
                    <a:cs typeface="+mn-cs"/>
                  </a:defRPr>
                </a:pPr>
                <a:r>
                  <a:rPr lang="nl-BE"/>
                  <a:t>Change in unemployment rate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nl-BE"/>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nl-BE"/>
          </a:p>
        </c:txPr>
        <c:crossAx val="147614320"/>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lt1"/>
    </a:solidFill>
    <a:ln w="12700" cap="flat" cmpd="sng" algn="ctr">
      <a:solidFill>
        <a:schemeClr val="accent1"/>
      </a:solidFill>
      <a:prstDash val="solid"/>
      <a:miter lim="800000"/>
    </a:ln>
    <a:effectLst/>
  </c:spPr>
  <c:txPr>
    <a:bodyPr/>
    <a:lstStyle/>
    <a:p>
      <a:pPr>
        <a:defRPr>
          <a:solidFill>
            <a:schemeClr val="dk1"/>
          </a:solidFill>
          <a:latin typeface="+mn-lt"/>
          <a:ea typeface="+mn-ea"/>
          <a:cs typeface="+mn-cs"/>
        </a:defRPr>
      </a:pPr>
      <a:endParaRPr lang="nl-BE"/>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microsoft.com/office/2007/relationships/hdphoto" Target="../media/hdphoto1.wdp"/><Relationship Id="rId3" Type="http://schemas.openxmlformats.org/officeDocument/2006/relationships/chart" Target="../charts/chart3.xml"/><Relationship Id="rId7" Type="http://schemas.openxmlformats.org/officeDocument/2006/relationships/image" Target="../media/image4.pn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3.png"/><Relationship Id="rId11" Type="http://schemas.openxmlformats.org/officeDocument/2006/relationships/chart" Target="../charts/chart6.xml"/><Relationship Id="rId5" Type="http://schemas.openxmlformats.org/officeDocument/2006/relationships/image" Target="../media/image2.png"/><Relationship Id="rId10" Type="http://schemas.openxmlformats.org/officeDocument/2006/relationships/chart" Target="../charts/chart5.xml"/><Relationship Id="rId4" Type="http://schemas.openxmlformats.org/officeDocument/2006/relationships/image" Target="../media/image1.png"/><Relationship Id="rId9" Type="http://schemas.openxmlformats.org/officeDocument/2006/relationships/chart" Target="../charts/chart4.xml"/></Relationships>
</file>

<file path=xl/drawings/_rels/drawing2.xml.rels><?xml version="1.0" encoding="UTF-8" standalone="yes"?>
<Relationships xmlns="http://schemas.openxmlformats.org/package/2006/relationships"><Relationship Id="rId1" Type="http://schemas.openxmlformats.org/officeDocument/2006/relationships/chart" Target="../charts/chart7.xml"/></Relationships>
</file>

<file path=xl/drawings/_rels/drawing3.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chart" Target="../charts/chart8.xml"/><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xdr:from>
      <xdr:col>0</xdr:col>
      <xdr:colOff>981606</xdr:colOff>
      <xdr:row>52</xdr:row>
      <xdr:rowOff>241</xdr:rowOff>
    </xdr:from>
    <xdr:to>
      <xdr:col>9</xdr:col>
      <xdr:colOff>752712</xdr:colOff>
      <xdr:row>64</xdr:row>
      <xdr:rowOff>110649</xdr:rowOff>
    </xdr:to>
    <xdr:graphicFrame macro="">
      <xdr:nvGraphicFramePr>
        <xdr:cNvPr id="3" name="Grafiek 2">
          <a:extLst>
            <a:ext uri="{FF2B5EF4-FFF2-40B4-BE49-F238E27FC236}">
              <a16:creationId xmlns:a16="http://schemas.microsoft.com/office/drawing/2014/main" id="{5BE29966-2FB3-8C41-AE5C-2625820C662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292100</xdr:colOff>
      <xdr:row>70</xdr:row>
      <xdr:rowOff>139700</xdr:rowOff>
    </xdr:from>
    <xdr:to>
      <xdr:col>11</xdr:col>
      <xdr:colOff>25400</xdr:colOff>
      <xdr:row>86</xdr:row>
      <xdr:rowOff>12699</xdr:rowOff>
    </xdr:to>
    <xdr:graphicFrame macro="">
      <xdr:nvGraphicFramePr>
        <xdr:cNvPr id="5" name="Grafiek 4">
          <a:extLst>
            <a:ext uri="{FF2B5EF4-FFF2-40B4-BE49-F238E27FC236}">
              <a16:creationId xmlns:a16="http://schemas.microsoft.com/office/drawing/2014/main" id="{591F0F3F-1DB8-BE49-9ABA-1D1331BFD19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218109</xdr:colOff>
      <xdr:row>89</xdr:row>
      <xdr:rowOff>65709</xdr:rowOff>
    </xdr:from>
    <xdr:to>
      <xdr:col>10</xdr:col>
      <xdr:colOff>776909</xdr:colOff>
      <xdr:row>104</xdr:row>
      <xdr:rowOff>141908</xdr:rowOff>
    </xdr:to>
    <xdr:graphicFrame macro="">
      <xdr:nvGraphicFramePr>
        <xdr:cNvPr id="6" name="Grafiek 5">
          <a:extLst>
            <a:ext uri="{FF2B5EF4-FFF2-40B4-BE49-F238E27FC236}">
              <a16:creationId xmlns:a16="http://schemas.microsoft.com/office/drawing/2014/main" id="{D68453A2-8EDB-E446-8E4D-25D5FC3D2BA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2</xdr:col>
      <xdr:colOff>116782</xdr:colOff>
      <xdr:row>22</xdr:row>
      <xdr:rowOff>204367</xdr:rowOff>
    </xdr:from>
    <xdr:to>
      <xdr:col>4</xdr:col>
      <xdr:colOff>602777</xdr:colOff>
      <xdr:row>26</xdr:row>
      <xdr:rowOff>88900</xdr:rowOff>
    </xdr:to>
    <xdr:pic>
      <xdr:nvPicPr>
        <xdr:cNvPr id="4" name="Afbeelding 3">
          <a:extLst>
            <a:ext uri="{FF2B5EF4-FFF2-40B4-BE49-F238E27FC236}">
              <a16:creationId xmlns:a16="http://schemas.microsoft.com/office/drawing/2014/main" id="{08B9124E-5B3C-7D20-2EC0-274B200B2E0C}"/>
            </a:ext>
          </a:extLst>
        </xdr:cNvPr>
        <xdr:cNvPicPr>
          <a:picLocks noChangeAspect="1"/>
        </xdr:cNvPicPr>
      </xdr:nvPicPr>
      <xdr:blipFill>
        <a:blip xmlns:r="http://schemas.openxmlformats.org/officeDocument/2006/relationships" r:embed="rId4"/>
        <a:stretch>
          <a:fillRect/>
        </a:stretch>
      </xdr:blipFill>
      <xdr:spPr>
        <a:xfrm>
          <a:off x="2014483" y="4700459"/>
          <a:ext cx="2150133" cy="702004"/>
        </a:xfrm>
        <a:prstGeom prst="rect">
          <a:avLst/>
        </a:prstGeom>
      </xdr:spPr>
    </xdr:pic>
    <xdr:clientData/>
  </xdr:twoCellAnchor>
  <xdr:twoCellAnchor editAs="oneCell">
    <xdr:from>
      <xdr:col>3</xdr:col>
      <xdr:colOff>101601</xdr:colOff>
      <xdr:row>32</xdr:row>
      <xdr:rowOff>12700</xdr:rowOff>
    </xdr:from>
    <xdr:to>
      <xdr:col>6</xdr:col>
      <xdr:colOff>207066</xdr:colOff>
      <xdr:row>35</xdr:row>
      <xdr:rowOff>159939</xdr:rowOff>
    </xdr:to>
    <xdr:pic>
      <xdr:nvPicPr>
        <xdr:cNvPr id="7" name="Afbeelding 6">
          <a:extLst>
            <a:ext uri="{FF2B5EF4-FFF2-40B4-BE49-F238E27FC236}">
              <a16:creationId xmlns:a16="http://schemas.microsoft.com/office/drawing/2014/main" id="{D045E97C-D948-82CF-31FB-EC7349AB67AB}"/>
            </a:ext>
          </a:extLst>
        </xdr:cNvPr>
        <xdr:cNvPicPr>
          <a:picLocks noChangeAspect="1"/>
        </xdr:cNvPicPr>
      </xdr:nvPicPr>
      <xdr:blipFill>
        <a:blip xmlns:r="http://schemas.openxmlformats.org/officeDocument/2006/relationships" r:embed="rId5"/>
        <a:stretch>
          <a:fillRect/>
        </a:stretch>
      </xdr:blipFill>
      <xdr:spPr>
        <a:xfrm>
          <a:off x="12967253" y="5396396"/>
          <a:ext cx="2590248" cy="768435"/>
        </a:xfrm>
        <a:prstGeom prst="rect">
          <a:avLst/>
        </a:prstGeom>
      </xdr:spPr>
    </xdr:pic>
    <xdr:clientData/>
  </xdr:twoCellAnchor>
  <xdr:twoCellAnchor editAs="oneCell">
    <xdr:from>
      <xdr:col>9</xdr:col>
      <xdr:colOff>0</xdr:colOff>
      <xdr:row>32</xdr:row>
      <xdr:rowOff>0</xdr:rowOff>
    </xdr:from>
    <xdr:to>
      <xdr:col>10</xdr:col>
      <xdr:colOff>800100</xdr:colOff>
      <xdr:row>34</xdr:row>
      <xdr:rowOff>60657</xdr:rowOff>
    </xdr:to>
    <xdr:pic>
      <xdr:nvPicPr>
        <xdr:cNvPr id="8" name="Afbeelding 7">
          <a:extLst>
            <a:ext uri="{FF2B5EF4-FFF2-40B4-BE49-F238E27FC236}">
              <a16:creationId xmlns:a16="http://schemas.microsoft.com/office/drawing/2014/main" id="{9CFACBB6-9ADA-788A-9CB4-C7F8DB60F263}"/>
            </a:ext>
          </a:extLst>
        </xdr:cNvPr>
        <xdr:cNvPicPr>
          <a:picLocks noChangeAspect="1"/>
        </xdr:cNvPicPr>
      </xdr:nvPicPr>
      <xdr:blipFill>
        <a:blip xmlns:r="http://schemas.openxmlformats.org/officeDocument/2006/relationships" r:embed="rId6"/>
        <a:stretch>
          <a:fillRect/>
        </a:stretch>
      </xdr:blipFill>
      <xdr:spPr>
        <a:xfrm>
          <a:off x="17792700" y="5283200"/>
          <a:ext cx="1625600" cy="467057"/>
        </a:xfrm>
        <a:prstGeom prst="rect">
          <a:avLst/>
        </a:prstGeom>
      </xdr:spPr>
    </xdr:pic>
    <xdr:clientData/>
  </xdr:twoCellAnchor>
  <xdr:twoCellAnchor editAs="oneCell">
    <xdr:from>
      <xdr:col>2</xdr:col>
      <xdr:colOff>55217</xdr:colOff>
      <xdr:row>42</xdr:row>
      <xdr:rowOff>10730</xdr:rowOff>
    </xdr:from>
    <xdr:to>
      <xdr:col>8</xdr:col>
      <xdr:colOff>745434</xdr:colOff>
      <xdr:row>45</xdr:row>
      <xdr:rowOff>139515</xdr:rowOff>
    </xdr:to>
    <xdr:pic>
      <xdr:nvPicPr>
        <xdr:cNvPr id="9" name="Afbeelding 8">
          <a:extLst>
            <a:ext uri="{FF2B5EF4-FFF2-40B4-BE49-F238E27FC236}">
              <a16:creationId xmlns:a16="http://schemas.microsoft.com/office/drawing/2014/main" id="{9E2F3E22-917D-700D-AA45-9240C5BC2EF7}"/>
            </a:ext>
          </a:extLst>
        </xdr:cNvPr>
        <xdr:cNvPicPr>
          <a:picLocks noChangeAspect="1"/>
        </xdr:cNvPicPr>
      </xdr:nvPicPr>
      <xdr:blipFill>
        <a:blip xmlns:r="http://schemas.openxmlformats.org/officeDocument/2006/relationships" r:embed="rId7">
          <a:extLst>
            <a:ext uri="{BEBA8EAE-BF5A-486C-A8C5-ECC9F3942E4B}">
              <a14:imgProps xmlns:a14="http://schemas.microsoft.com/office/drawing/2010/main">
                <a14:imgLayer r:embed="rId8">
                  <a14:imgEffect>
                    <a14:saturation sat="0"/>
                  </a14:imgEffect>
                </a14:imgLayer>
              </a14:imgProps>
            </a:ext>
          </a:extLst>
        </a:blip>
        <a:stretch>
          <a:fillRect/>
        </a:stretch>
      </xdr:blipFill>
      <xdr:spPr>
        <a:xfrm>
          <a:off x="1952918" y="8594178"/>
          <a:ext cx="5682631" cy="741889"/>
        </a:xfrm>
        <a:prstGeom prst="rect">
          <a:avLst/>
        </a:prstGeom>
      </xdr:spPr>
    </xdr:pic>
    <xdr:clientData/>
  </xdr:twoCellAnchor>
  <xdr:twoCellAnchor>
    <xdr:from>
      <xdr:col>2</xdr:col>
      <xdr:colOff>44542</xdr:colOff>
      <xdr:row>7</xdr:row>
      <xdr:rowOff>77604</xdr:rowOff>
    </xdr:from>
    <xdr:to>
      <xdr:col>7</xdr:col>
      <xdr:colOff>461603</xdr:colOff>
      <xdr:row>20</xdr:row>
      <xdr:rowOff>171051</xdr:rowOff>
    </xdr:to>
    <xdr:graphicFrame macro="">
      <xdr:nvGraphicFramePr>
        <xdr:cNvPr id="10" name="Grafiek 9">
          <a:extLst>
            <a:ext uri="{FF2B5EF4-FFF2-40B4-BE49-F238E27FC236}">
              <a16:creationId xmlns:a16="http://schemas.microsoft.com/office/drawing/2014/main" id="{86A20649-6461-E9C6-6C04-1DE8C0AEB9D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7</xdr:col>
      <xdr:colOff>788276</xdr:colOff>
      <xdr:row>7</xdr:row>
      <xdr:rowOff>87586</xdr:rowOff>
    </xdr:from>
    <xdr:to>
      <xdr:col>13</xdr:col>
      <xdr:colOff>168900</xdr:colOff>
      <xdr:row>20</xdr:row>
      <xdr:rowOff>181033</xdr:rowOff>
    </xdr:to>
    <xdr:graphicFrame macro="">
      <xdr:nvGraphicFramePr>
        <xdr:cNvPr id="11" name="Grafiek 10">
          <a:extLst>
            <a:ext uri="{FF2B5EF4-FFF2-40B4-BE49-F238E27FC236}">
              <a16:creationId xmlns:a16="http://schemas.microsoft.com/office/drawing/2014/main" id="{5168E8CF-B126-E649-BFA6-0B581E60072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0</xdr:col>
      <xdr:colOff>88900</xdr:colOff>
      <xdr:row>108</xdr:row>
      <xdr:rowOff>88900</xdr:rowOff>
    </xdr:from>
    <xdr:to>
      <xdr:col>13</xdr:col>
      <xdr:colOff>711200</xdr:colOff>
      <xdr:row>126</xdr:row>
      <xdr:rowOff>63500</xdr:rowOff>
    </xdr:to>
    <xdr:graphicFrame macro="">
      <xdr:nvGraphicFramePr>
        <xdr:cNvPr id="13" name="Grafiek 12">
          <a:extLst>
            <a:ext uri="{FF2B5EF4-FFF2-40B4-BE49-F238E27FC236}">
              <a16:creationId xmlns:a16="http://schemas.microsoft.com/office/drawing/2014/main" id="{AF701D1E-4369-A84D-B9F2-BBCF715A9AB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76200</xdr:colOff>
      <xdr:row>4</xdr:row>
      <xdr:rowOff>110066</xdr:rowOff>
    </xdr:from>
    <xdr:to>
      <xdr:col>5</xdr:col>
      <xdr:colOff>499533</xdr:colOff>
      <xdr:row>18</xdr:row>
      <xdr:rowOff>8466</xdr:rowOff>
    </xdr:to>
    <xdr:graphicFrame macro="">
      <xdr:nvGraphicFramePr>
        <xdr:cNvPr id="3" name="Grafiek 2">
          <a:extLst>
            <a:ext uri="{FF2B5EF4-FFF2-40B4-BE49-F238E27FC236}">
              <a16:creationId xmlns:a16="http://schemas.microsoft.com/office/drawing/2014/main" id="{BE591377-787C-A934-035A-AC1FEEB5879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205658</xdr:colOff>
      <xdr:row>4</xdr:row>
      <xdr:rowOff>194188</xdr:rowOff>
    </xdr:from>
    <xdr:to>
      <xdr:col>12</xdr:col>
      <xdr:colOff>499233</xdr:colOff>
      <xdr:row>22</xdr:row>
      <xdr:rowOff>197997</xdr:rowOff>
    </xdr:to>
    <xdr:graphicFrame macro="">
      <xdr:nvGraphicFramePr>
        <xdr:cNvPr id="2" name="Grafiek 1">
          <a:extLst>
            <a:ext uri="{FF2B5EF4-FFF2-40B4-BE49-F238E27FC236}">
              <a16:creationId xmlns:a16="http://schemas.microsoft.com/office/drawing/2014/main" id="{17FDCCE0-80C5-3148-AD81-CA54C7FFA76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0</xdr:col>
      <xdr:colOff>508000</xdr:colOff>
      <xdr:row>56</xdr:row>
      <xdr:rowOff>127000</xdr:rowOff>
    </xdr:from>
    <xdr:ext cx="5578578" cy="609013"/>
    <xdr:sp macro="" textlink="">
      <xdr:nvSpPr>
        <xdr:cNvPr id="3" name="Tekstvak 2">
          <a:extLst>
            <a:ext uri="{FF2B5EF4-FFF2-40B4-BE49-F238E27FC236}">
              <a16:creationId xmlns:a16="http://schemas.microsoft.com/office/drawing/2014/main" id="{A688D617-3DE7-8143-9B79-5DC45CBAAE72}"/>
            </a:ext>
          </a:extLst>
        </xdr:cNvPr>
        <xdr:cNvSpPr txBox="1"/>
      </xdr:nvSpPr>
      <xdr:spPr>
        <a:xfrm>
          <a:off x="508000" y="11582400"/>
          <a:ext cx="5578578" cy="609013"/>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nl-BE" sz="1100"/>
            <a:t>R-squared gives us an indication of how well the regression model explains the observed</a:t>
          </a:r>
          <a:r>
            <a:rPr lang="nl-BE" sz="1100" baseline="0"/>
            <a:t> data.</a:t>
          </a:r>
        </a:p>
        <a:p>
          <a:r>
            <a:rPr lang="nl-BE" sz="1100" baseline="0"/>
            <a:t>The results given in answer b, show a value of </a:t>
          </a:r>
          <a:r>
            <a:rPr lang="nl-BE" sz="1100" b="1" baseline="0"/>
            <a:t>0,15018</a:t>
          </a:r>
          <a:r>
            <a:rPr lang="nl-BE" sz="1100" baseline="0"/>
            <a:t> for R-squared. This value is rather low,</a:t>
          </a:r>
        </a:p>
        <a:p>
          <a:r>
            <a:rPr lang="nl-BE" sz="1100" baseline="0"/>
            <a:t>meaning that the model doesn't explain the observed data very well.</a:t>
          </a:r>
          <a:endParaRPr lang="nl-BE" sz="1100"/>
        </a:p>
      </xdr:txBody>
    </xdr:sp>
    <xdr:clientData/>
  </xdr:oneCellAnchor>
  <xdr:twoCellAnchor editAs="oneCell">
    <xdr:from>
      <xdr:col>0</xdr:col>
      <xdr:colOff>60961</xdr:colOff>
      <xdr:row>64</xdr:row>
      <xdr:rowOff>15240</xdr:rowOff>
    </xdr:from>
    <xdr:to>
      <xdr:col>2</xdr:col>
      <xdr:colOff>171171</xdr:colOff>
      <xdr:row>65</xdr:row>
      <xdr:rowOff>0</xdr:rowOff>
    </xdr:to>
    <xdr:pic>
      <xdr:nvPicPr>
        <xdr:cNvPr id="4" name="Afbeelding 3">
          <a:extLst>
            <a:ext uri="{FF2B5EF4-FFF2-40B4-BE49-F238E27FC236}">
              <a16:creationId xmlns:a16="http://schemas.microsoft.com/office/drawing/2014/main" id="{C1058D1E-E50B-F24E-B46F-90A7D0F4DB34}"/>
            </a:ext>
          </a:extLst>
        </xdr:cNvPr>
        <xdr:cNvPicPr>
          <a:picLocks noChangeAspect="1"/>
        </xdr:cNvPicPr>
      </xdr:nvPicPr>
      <xdr:blipFill>
        <a:blip xmlns:r="http://schemas.openxmlformats.org/officeDocument/2006/relationships" r:embed="rId2"/>
        <a:stretch>
          <a:fillRect/>
        </a:stretch>
      </xdr:blipFill>
      <xdr:spPr>
        <a:xfrm>
          <a:off x="60961" y="12813376"/>
          <a:ext cx="1824710" cy="183919"/>
        </a:xfrm>
        <a:prstGeom prst="rect">
          <a:avLst/>
        </a:prstGeom>
      </xdr:spPr>
    </xdr:pic>
    <xdr:clientData/>
  </xdr:twoCellAnchor>
  <xdr:twoCellAnchor editAs="oneCell">
    <xdr:from>
      <xdr:col>0</xdr:col>
      <xdr:colOff>68580</xdr:colOff>
      <xdr:row>66</xdr:row>
      <xdr:rowOff>7620</xdr:rowOff>
    </xdr:from>
    <xdr:to>
      <xdr:col>1</xdr:col>
      <xdr:colOff>186569</xdr:colOff>
      <xdr:row>66</xdr:row>
      <xdr:rowOff>190499</xdr:rowOff>
    </xdr:to>
    <xdr:pic>
      <xdr:nvPicPr>
        <xdr:cNvPr id="5" name="Afbeelding 4">
          <a:extLst>
            <a:ext uri="{FF2B5EF4-FFF2-40B4-BE49-F238E27FC236}">
              <a16:creationId xmlns:a16="http://schemas.microsoft.com/office/drawing/2014/main" id="{494ADB51-4943-7B4A-B495-4951101DFFEC}"/>
            </a:ext>
          </a:extLst>
        </xdr:cNvPr>
        <xdr:cNvPicPr>
          <a:picLocks noChangeAspect="1"/>
        </xdr:cNvPicPr>
      </xdr:nvPicPr>
      <xdr:blipFill>
        <a:blip xmlns:r="http://schemas.openxmlformats.org/officeDocument/2006/relationships" r:embed="rId3"/>
        <a:stretch>
          <a:fillRect/>
        </a:stretch>
      </xdr:blipFill>
      <xdr:spPr>
        <a:xfrm>
          <a:off x="68580" y="13204075"/>
          <a:ext cx="975239" cy="182879"/>
        </a:xfrm>
        <a:prstGeom prst="rect">
          <a:avLst/>
        </a:prstGeom>
      </xdr:spPr>
    </xdr:pic>
    <xdr:clientData/>
  </xdr:twoCellAnchor>
  <xdr:twoCellAnchor editAs="oneCell">
    <xdr:from>
      <xdr:col>0</xdr:col>
      <xdr:colOff>45720</xdr:colOff>
      <xdr:row>68</xdr:row>
      <xdr:rowOff>26786</xdr:rowOff>
    </xdr:from>
    <xdr:to>
      <xdr:col>2</xdr:col>
      <xdr:colOff>354583</xdr:colOff>
      <xdr:row>68</xdr:row>
      <xdr:rowOff>175260</xdr:rowOff>
    </xdr:to>
    <xdr:pic>
      <xdr:nvPicPr>
        <xdr:cNvPr id="6" name="Afbeelding 5">
          <a:extLst>
            <a:ext uri="{FF2B5EF4-FFF2-40B4-BE49-F238E27FC236}">
              <a16:creationId xmlns:a16="http://schemas.microsoft.com/office/drawing/2014/main" id="{A17F80F5-4079-7F40-94F0-988063A349A7}"/>
            </a:ext>
          </a:extLst>
        </xdr:cNvPr>
        <xdr:cNvPicPr>
          <a:picLocks noChangeAspect="1"/>
        </xdr:cNvPicPr>
      </xdr:nvPicPr>
      <xdr:blipFill>
        <a:blip xmlns:r="http://schemas.openxmlformats.org/officeDocument/2006/relationships" r:embed="rId4"/>
        <a:stretch>
          <a:fillRect/>
        </a:stretch>
      </xdr:blipFill>
      <xdr:spPr>
        <a:xfrm>
          <a:off x="45720" y="20181686"/>
          <a:ext cx="1959863" cy="148474"/>
        </a:xfrm>
        <a:prstGeom prst="rect">
          <a:avLst/>
        </a:prstGeom>
      </xdr:spPr>
    </xdr:pic>
    <xdr:clientData/>
  </xdr:twoCellAnchor>
  <xdr:twoCellAnchor editAs="oneCell">
    <xdr:from>
      <xdr:col>0</xdr:col>
      <xdr:colOff>22860</xdr:colOff>
      <xdr:row>70</xdr:row>
      <xdr:rowOff>15240</xdr:rowOff>
    </xdr:from>
    <xdr:to>
      <xdr:col>1</xdr:col>
      <xdr:colOff>555706</xdr:colOff>
      <xdr:row>70</xdr:row>
      <xdr:rowOff>167640</xdr:rowOff>
    </xdr:to>
    <xdr:pic>
      <xdr:nvPicPr>
        <xdr:cNvPr id="7" name="Afbeelding 6">
          <a:extLst>
            <a:ext uri="{FF2B5EF4-FFF2-40B4-BE49-F238E27FC236}">
              <a16:creationId xmlns:a16="http://schemas.microsoft.com/office/drawing/2014/main" id="{59D8C92B-7F6E-EB42-A467-1B6959DDEF7F}"/>
            </a:ext>
          </a:extLst>
        </xdr:cNvPr>
        <xdr:cNvPicPr>
          <a:picLocks noChangeAspect="1"/>
        </xdr:cNvPicPr>
      </xdr:nvPicPr>
      <xdr:blipFill>
        <a:blip xmlns:r="http://schemas.openxmlformats.org/officeDocument/2006/relationships" r:embed="rId5"/>
        <a:stretch>
          <a:fillRect/>
        </a:stretch>
      </xdr:blipFill>
      <xdr:spPr>
        <a:xfrm>
          <a:off x="22860" y="20551140"/>
          <a:ext cx="1358346" cy="152400"/>
        </a:xfrm>
        <a:prstGeom prst="rect">
          <a:avLst/>
        </a:prstGeom>
      </xdr:spPr>
    </xdr:pic>
    <xdr:clientData/>
  </xdr:twoCellAnchor>
  <xdr:oneCellAnchor>
    <xdr:from>
      <xdr:col>0</xdr:col>
      <xdr:colOff>68580</xdr:colOff>
      <xdr:row>71</xdr:row>
      <xdr:rowOff>68580</xdr:rowOff>
    </xdr:from>
    <xdr:ext cx="6818020" cy="609013"/>
    <xdr:sp macro="" textlink="">
      <xdr:nvSpPr>
        <xdr:cNvPr id="8" name="Tekstvak 7">
          <a:extLst>
            <a:ext uri="{FF2B5EF4-FFF2-40B4-BE49-F238E27FC236}">
              <a16:creationId xmlns:a16="http://schemas.microsoft.com/office/drawing/2014/main" id="{4DBA9ABC-8D7C-2443-AE4A-8033F4369E29}"/>
            </a:ext>
          </a:extLst>
        </xdr:cNvPr>
        <xdr:cNvSpPr txBox="1"/>
      </xdr:nvSpPr>
      <xdr:spPr>
        <a:xfrm>
          <a:off x="68580" y="20794980"/>
          <a:ext cx="6818020" cy="609013"/>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nl-BE" sz="1100"/>
            <a:t>There are two reasons why a positive rather than zero growth rate is required.</a:t>
          </a:r>
        </a:p>
        <a:p>
          <a:r>
            <a:rPr lang="nl-BE" sz="1100"/>
            <a:t>When the labour force grows, the employment needs to grow as much if we want to keep unemployment constant.</a:t>
          </a:r>
        </a:p>
        <a:p>
          <a:r>
            <a:rPr lang="nl-BE" sz="1100"/>
            <a:t>If labour productivity grows, less employees are needed to produce the same output.</a:t>
          </a:r>
        </a:p>
      </xdr:txBody>
    </xdr:sp>
    <xdr:clientData/>
  </xdr:oneCellAnchor>
  <xdr:twoCellAnchor editAs="oneCell">
    <xdr:from>
      <xdr:col>0</xdr:col>
      <xdr:colOff>152400</xdr:colOff>
      <xdr:row>77</xdr:row>
      <xdr:rowOff>68580</xdr:rowOff>
    </xdr:from>
    <xdr:to>
      <xdr:col>4</xdr:col>
      <xdr:colOff>180340</xdr:colOff>
      <xdr:row>81</xdr:row>
      <xdr:rowOff>179479</xdr:rowOff>
    </xdr:to>
    <xdr:pic>
      <xdr:nvPicPr>
        <xdr:cNvPr id="9" name="Afbeelding 8">
          <a:extLst>
            <a:ext uri="{FF2B5EF4-FFF2-40B4-BE49-F238E27FC236}">
              <a16:creationId xmlns:a16="http://schemas.microsoft.com/office/drawing/2014/main" id="{9209EFF0-C62A-7E4F-A86E-9EA12D8D2EC8}"/>
            </a:ext>
          </a:extLst>
        </xdr:cNvPr>
        <xdr:cNvPicPr>
          <a:picLocks noChangeAspect="1"/>
        </xdr:cNvPicPr>
      </xdr:nvPicPr>
      <xdr:blipFill>
        <a:blip xmlns:r="http://schemas.openxmlformats.org/officeDocument/2006/relationships" r:embed="rId6"/>
        <a:stretch>
          <a:fillRect/>
        </a:stretch>
      </xdr:blipFill>
      <xdr:spPr>
        <a:xfrm>
          <a:off x="152400" y="22953980"/>
          <a:ext cx="3329940" cy="923699"/>
        </a:xfrm>
        <a:prstGeom prst="rect">
          <a:avLst/>
        </a:prstGeom>
        <a:ln>
          <a:solidFill>
            <a:sysClr val="windowText" lastClr="000000"/>
          </a:solidFill>
        </a:ln>
      </xdr:spPr>
    </xdr:pic>
    <xdr:clientData/>
  </xdr:twoCellAnchor>
  <xdr:oneCellAnchor>
    <xdr:from>
      <xdr:col>0</xdr:col>
      <xdr:colOff>99060</xdr:colOff>
      <xdr:row>84</xdr:row>
      <xdr:rowOff>68580</xdr:rowOff>
    </xdr:from>
    <xdr:ext cx="8591711" cy="931686"/>
    <xdr:sp macro="" textlink="">
      <xdr:nvSpPr>
        <xdr:cNvPr id="10" name="Tekstvak 9">
          <a:extLst>
            <a:ext uri="{FF2B5EF4-FFF2-40B4-BE49-F238E27FC236}">
              <a16:creationId xmlns:a16="http://schemas.microsoft.com/office/drawing/2014/main" id="{583EE428-F40C-DA41-847D-C9FC1BCB3FE2}"/>
            </a:ext>
          </a:extLst>
        </xdr:cNvPr>
        <xdr:cNvSpPr txBox="1"/>
      </xdr:nvSpPr>
      <xdr:spPr>
        <a:xfrm>
          <a:off x="99060" y="17129288"/>
          <a:ext cx="8591711" cy="931686"/>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nl-BE" sz="1100"/>
            <a:t>The</a:t>
          </a:r>
          <a:r>
            <a:rPr lang="nl-BE" sz="1100" baseline="0"/>
            <a:t> above equation shows us that when the output grows with 7,45%, this will lead to a reduction of only 1% in unemplyment.</a:t>
          </a:r>
        </a:p>
        <a:p>
          <a:r>
            <a:rPr lang="nl-BE" sz="1100" baseline="0"/>
            <a:t>There are two reasons behind this. First, there is labour hoarding. Because of lay-off costs, training investment, minimum staff to run operations...,</a:t>
          </a:r>
        </a:p>
        <a:p>
          <a:r>
            <a:rPr lang="nl-BE" sz="1100" baseline="0"/>
            <a:t>when the ouput decreases firms prefer keeping their workers instead of laying them off.</a:t>
          </a:r>
        </a:p>
        <a:p>
          <a:r>
            <a:rPr lang="nl-BE" sz="1100" baseline="0"/>
            <a:t>The second reason is that the employment increases, but this does not mean that all the new jobs are filled by the unemplyment.</a:t>
          </a:r>
          <a:endParaRPr lang="nl-BE" sz="1100"/>
        </a:p>
      </xdr:txBody>
    </xdr:sp>
    <xdr:clientData/>
  </xdr:one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6801D2-E6FE-F541-AE6F-850807C66810}">
  <dimension ref="A6:B6"/>
  <sheetViews>
    <sheetView tabSelected="1" workbookViewId="0">
      <selection activeCell="C14" sqref="C14"/>
    </sheetView>
  </sheetViews>
  <sheetFormatPr baseColWidth="10" defaultColWidth="11.1640625" defaultRowHeight="16" x14ac:dyDescent="0.2"/>
  <sheetData>
    <row r="6" spans="1:2" x14ac:dyDescent="0.2">
      <c r="A6" s="43" t="s">
        <v>169</v>
      </c>
      <c r="B6" s="43" t="s">
        <v>170</v>
      </c>
    </row>
  </sheetData>
  <pageMargins left="0.7" right="0.7" top="0.75" bottom="0.75" header="0.3" footer="0.3"/>
  <pageSetup paperSize="9"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2B56C9-6044-574A-B9D6-552AE8787F30}">
  <dimension ref="A1:AQ129"/>
  <sheetViews>
    <sheetView zoomScale="85" workbookViewId="0">
      <selection activeCell="L63" sqref="L63"/>
    </sheetView>
  </sheetViews>
  <sheetFormatPr baseColWidth="10" defaultColWidth="11.1640625" defaultRowHeight="16" x14ac:dyDescent="0.2"/>
  <cols>
    <col min="1" max="1" width="14" customWidth="1"/>
    <col min="13" max="13" width="13.6640625" bestFit="1" customWidth="1"/>
    <col min="17" max="19" width="10.83203125" customWidth="1"/>
  </cols>
  <sheetData>
    <row r="1" spans="1:43" x14ac:dyDescent="0.2">
      <c r="A1" s="31" t="s">
        <v>6</v>
      </c>
      <c r="B1" s="32"/>
      <c r="C1" s="32"/>
      <c r="D1" s="32"/>
      <c r="E1" s="32"/>
      <c r="F1" s="32"/>
      <c r="G1" s="32"/>
      <c r="H1" s="32"/>
      <c r="I1" s="32"/>
      <c r="J1" s="32"/>
      <c r="K1" s="32"/>
      <c r="L1" s="32"/>
      <c r="M1" s="32"/>
      <c r="N1" s="32"/>
    </row>
    <row r="2" spans="1:43" x14ac:dyDescent="0.2">
      <c r="A2" s="31" t="s">
        <v>12</v>
      </c>
      <c r="B2" s="32"/>
      <c r="C2" s="32"/>
      <c r="D2" s="32"/>
      <c r="E2" s="32"/>
      <c r="F2" s="32"/>
      <c r="G2" s="32"/>
      <c r="H2" s="32"/>
      <c r="I2" s="32"/>
      <c r="J2" s="32"/>
      <c r="K2" s="32"/>
      <c r="L2" s="32"/>
      <c r="M2" s="32"/>
      <c r="N2" s="32"/>
      <c r="P2" s="32" t="s">
        <v>95</v>
      </c>
      <c r="Q2" s="32"/>
      <c r="R2" s="32"/>
      <c r="S2" s="32"/>
      <c r="T2" s="32"/>
      <c r="U2" s="31"/>
      <c r="V2" s="32"/>
      <c r="W2" s="32"/>
      <c r="X2" s="32"/>
      <c r="Y2" s="32"/>
      <c r="Z2" s="32"/>
      <c r="AA2" s="32"/>
      <c r="AB2" s="32"/>
      <c r="AC2" s="32"/>
      <c r="AD2" s="29"/>
      <c r="AQ2" s="29"/>
    </row>
    <row r="3" spans="1:43" x14ac:dyDescent="0.2">
      <c r="A3" s="4" t="s">
        <v>127</v>
      </c>
      <c r="B3" s="4"/>
      <c r="C3" s="4"/>
      <c r="D3" s="4"/>
      <c r="E3" s="4"/>
      <c r="F3" s="4"/>
      <c r="G3" s="4"/>
      <c r="H3" s="4"/>
      <c r="I3" s="4"/>
      <c r="J3" s="4"/>
      <c r="K3" s="4"/>
      <c r="L3" s="4"/>
      <c r="M3" s="4"/>
      <c r="N3" s="4"/>
      <c r="P3" s="4" t="s">
        <v>126</v>
      </c>
      <c r="Q3" s="4"/>
      <c r="R3" s="4"/>
      <c r="S3" s="4"/>
      <c r="T3" s="4"/>
      <c r="U3" s="4"/>
      <c r="V3" s="4"/>
    </row>
    <row r="4" spans="1:43" x14ac:dyDescent="0.2">
      <c r="A4" s="5" t="s">
        <v>93</v>
      </c>
      <c r="B4" s="5"/>
      <c r="C4" s="5"/>
      <c r="D4" s="5"/>
      <c r="E4" s="5"/>
      <c r="F4" s="5"/>
      <c r="G4" s="5"/>
      <c r="H4" s="5"/>
      <c r="I4" s="5"/>
      <c r="J4" s="5"/>
      <c r="K4" s="5"/>
      <c r="L4" s="5"/>
      <c r="M4" s="5"/>
      <c r="N4" s="5"/>
      <c r="Q4" s="18" t="s">
        <v>7</v>
      </c>
      <c r="R4" s="19"/>
      <c r="S4" s="20"/>
      <c r="T4" s="18" t="s">
        <v>10</v>
      </c>
      <c r="U4" s="19"/>
      <c r="V4" s="19"/>
      <c r="W4" s="20"/>
      <c r="X4" s="21" t="s">
        <v>20</v>
      </c>
      <c r="Y4" s="21" t="s">
        <v>26</v>
      </c>
      <c r="Z4" s="18" t="s">
        <v>29</v>
      </c>
      <c r="AA4" s="19"/>
      <c r="AB4" s="19"/>
      <c r="AC4" s="20"/>
    </row>
    <row r="5" spans="1:43" x14ac:dyDescent="0.2">
      <c r="A5" t="s">
        <v>34</v>
      </c>
      <c r="C5" t="s">
        <v>35</v>
      </c>
      <c r="P5" t="s">
        <v>96</v>
      </c>
      <c r="Q5" s="11" t="s">
        <v>8</v>
      </c>
      <c r="R5" t="s">
        <v>110</v>
      </c>
      <c r="S5" s="7" t="str">
        <f>R5</f>
        <v>GDP growth</v>
      </c>
      <c r="T5" s="6" t="s">
        <v>108</v>
      </c>
      <c r="U5" t="s">
        <v>109</v>
      </c>
      <c r="V5" t="s">
        <v>0</v>
      </c>
      <c r="W5" s="12" t="s">
        <v>111</v>
      </c>
      <c r="X5" s="13" t="s">
        <v>25</v>
      </c>
      <c r="Y5" s="13" t="s">
        <v>2</v>
      </c>
      <c r="Z5" s="6" t="s">
        <v>120</v>
      </c>
      <c r="AA5" t="s">
        <v>121</v>
      </c>
      <c r="AB5" t="s">
        <v>119</v>
      </c>
      <c r="AC5" s="7" t="s">
        <v>123</v>
      </c>
    </row>
    <row r="6" spans="1:43" x14ac:dyDescent="0.2">
      <c r="C6" t="s">
        <v>94</v>
      </c>
      <c r="P6" t="s">
        <v>97</v>
      </c>
      <c r="Q6" s="6" t="s">
        <v>4</v>
      </c>
      <c r="R6" t="s">
        <v>4</v>
      </c>
      <c r="S6" s="7" t="s">
        <v>9</v>
      </c>
      <c r="T6" s="6" t="s">
        <v>3</v>
      </c>
      <c r="U6" t="s">
        <v>9</v>
      </c>
      <c r="W6" s="7"/>
      <c r="X6" s="13" t="s">
        <v>9</v>
      </c>
      <c r="Y6" s="13" t="s">
        <v>28</v>
      </c>
      <c r="Z6" s="6" t="str">
        <f>Y6</f>
        <v>% of GDP</v>
      </c>
      <c r="AA6" t="str">
        <f>Z6</f>
        <v>% of GDP</v>
      </c>
      <c r="AC6" s="7" t="str">
        <f>AA6</f>
        <v>% of GDP</v>
      </c>
    </row>
    <row r="7" spans="1:43" x14ac:dyDescent="0.2">
      <c r="C7" t="s">
        <v>102</v>
      </c>
      <c r="P7" t="s">
        <v>22</v>
      </c>
      <c r="Q7" s="11" t="s">
        <v>23</v>
      </c>
      <c r="R7" t="s">
        <v>98</v>
      </c>
      <c r="S7" s="7" t="s">
        <v>98</v>
      </c>
      <c r="T7" s="6" t="s">
        <v>23</v>
      </c>
      <c r="U7" t="s">
        <v>21</v>
      </c>
      <c r="V7" s="1" t="s">
        <v>23</v>
      </c>
      <c r="W7" s="7" t="s">
        <v>21</v>
      </c>
      <c r="X7" s="13" t="str">
        <f>V7</f>
        <v>[WEO]</v>
      </c>
      <c r="Y7" s="13" t="str">
        <f>X7</f>
        <v>[WEO]</v>
      </c>
      <c r="Z7" s="6" t="str">
        <f>Y7</f>
        <v>[WEO]</v>
      </c>
      <c r="AA7" t="str">
        <f>Z7</f>
        <v>[WEO]</v>
      </c>
      <c r="AB7" t="s">
        <v>122</v>
      </c>
      <c r="AC7" s="7" t="str">
        <f>AA7</f>
        <v>[WEO]</v>
      </c>
    </row>
    <row r="8" spans="1:43" x14ac:dyDescent="0.2">
      <c r="P8" t="s">
        <v>5</v>
      </c>
      <c r="Q8" s="6"/>
      <c r="S8" s="7"/>
      <c r="T8" s="6"/>
      <c r="W8" s="12" t="s">
        <v>9</v>
      </c>
      <c r="X8" s="13"/>
      <c r="Y8" s="13"/>
      <c r="Z8" s="6"/>
      <c r="AC8" s="7"/>
    </row>
    <row r="9" spans="1:43" x14ac:dyDescent="0.2">
      <c r="P9">
        <v>1980</v>
      </c>
      <c r="Q9" s="6">
        <v>216.762</v>
      </c>
      <c r="S9" s="7"/>
      <c r="T9" s="6">
        <v>41.231999999999999</v>
      </c>
      <c r="V9" s="2">
        <v>39.607999999999997</v>
      </c>
      <c r="W9" s="12"/>
      <c r="X9" s="13">
        <v>8.3000000000000007</v>
      </c>
      <c r="Y9" s="13">
        <v>-3.9990000000000001</v>
      </c>
      <c r="Z9" s="6">
        <v>47.317</v>
      </c>
      <c r="AA9">
        <v>57.052999999999997</v>
      </c>
      <c r="AB9" s="35">
        <f>Z9-AA9</f>
        <v>-9.7359999999999971</v>
      </c>
      <c r="AC9" s="7"/>
    </row>
    <row r="10" spans="1:43" x14ac:dyDescent="0.2">
      <c r="P10">
        <v>1981</v>
      </c>
      <c r="Q10" s="6">
        <v>216.15600000000001</v>
      </c>
      <c r="R10" s="1">
        <f t="shared" ref="R10:R51" si="0">Q10-Q9</f>
        <v>-0.60599999999999454</v>
      </c>
      <c r="S10" s="7">
        <f>(Q10-Q9)/Q10*100</f>
        <v>-0.28035307833231299</v>
      </c>
      <c r="T10" s="6">
        <v>43.350999999999999</v>
      </c>
      <c r="U10" s="2">
        <f t="shared" ref="U10:U51" si="1">(T10-T9)/T9*100</f>
        <v>5.1392122623205267</v>
      </c>
      <c r="V10" s="2">
        <v>42.628999999999998</v>
      </c>
      <c r="W10" s="23">
        <f>(V10-V9)/V9*100</f>
        <v>7.6272470208038801</v>
      </c>
      <c r="X10" s="13">
        <v>10</v>
      </c>
      <c r="Y10" s="13">
        <v>-4.0940000000000003</v>
      </c>
      <c r="Z10" s="6">
        <v>47.938000000000002</v>
      </c>
      <c r="AA10">
        <v>63.966000000000001</v>
      </c>
      <c r="AB10" s="35">
        <f t="shared" ref="AB10:AB51" si="2">Z10-AA10</f>
        <v>-16.027999999999999</v>
      </c>
      <c r="AC10" s="7">
        <v>-15.472</v>
      </c>
    </row>
    <row r="11" spans="1:43" x14ac:dyDescent="0.2">
      <c r="P11">
        <v>1982</v>
      </c>
      <c r="Q11" s="6">
        <v>217.44200000000001</v>
      </c>
      <c r="R11" s="1">
        <f t="shared" si="0"/>
        <v>1.2860000000000014</v>
      </c>
      <c r="S11" s="7">
        <f t="shared" ref="S11:S51" si="3">(Q11-Q10)/Q11*100</f>
        <v>0.59142208037085808</v>
      </c>
      <c r="T11" s="6">
        <v>46.633000000000003</v>
      </c>
      <c r="U11" s="2">
        <f t="shared" si="1"/>
        <v>7.5707596133883959</v>
      </c>
      <c r="V11" s="2">
        <v>46.347999999999999</v>
      </c>
      <c r="W11" s="23">
        <f>(V11-V10)/V10*100</f>
        <v>8.7241080015951606</v>
      </c>
      <c r="X11" s="13">
        <v>11.5</v>
      </c>
      <c r="Y11" s="13">
        <v>-2.8980000000000001</v>
      </c>
      <c r="Z11" s="6">
        <v>49.209000000000003</v>
      </c>
      <c r="AA11">
        <v>61.973999999999997</v>
      </c>
      <c r="AB11" s="35">
        <f t="shared" si="2"/>
        <v>-12.764999999999993</v>
      </c>
      <c r="AC11" s="7">
        <v>-12.067</v>
      </c>
    </row>
    <row r="12" spans="1:43" x14ac:dyDescent="0.2">
      <c r="P12">
        <v>1983</v>
      </c>
      <c r="Q12" s="6">
        <v>218.12100000000001</v>
      </c>
      <c r="R12" s="1">
        <f t="shared" si="0"/>
        <v>0.67900000000000205</v>
      </c>
      <c r="S12" s="7">
        <f t="shared" si="3"/>
        <v>0.31129510684436712</v>
      </c>
      <c r="T12" s="6">
        <v>49.25</v>
      </c>
      <c r="U12" s="2">
        <f t="shared" si="1"/>
        <v>5.6119057319923602</v>
      </c>
      <c r="V12" s="2">
        <v>49.9</v>
      </c>
      <c r="W12" s="23">
        <f t="shared" ref="W12:W51" si="4">(V12-V11)/V11*100</f>
        <v>7.663761111590575</v>
      </c>
      <c r="X12" s="13">
        <v>10.742000000000001</v>
      </c>
      <c r="Y12" s="13">
        <v>-0.58399999999999996</v>
      </c>
      <c r="Z12" s="6">
        <v>49.607999999999997</v>
      </c>
      <c r="AA12">
        <v>64.635999999999996</v>
      </c>
      <c r="AB12" s="35">
        <f t="shared" si="2"/>
        <v>-15.027999999999999</v>
      </c>
      <c r="AC12" s="7">
        <v>-14.343999999999999</v>
      </c>
    </row>
    <row r="13" spans="1:43" x14ac:dyDescent="0.2">
      <c r="P13">
        <v>1984</v>
      </c>
      <c r="Q13" s="6">
        <v>223.5</v>
      </c>
      <c r="R13" s="1">
        <f t="shared" si="0"/>
        <v>5.3789999999999907</v>
      </c>
      <c r="S13" s="7">
        <f t="shared" si="3"/>
        <v>2.4067114093959692</v>
      </c>
      <c r="T13" s="6">
        <v>51.929000000000002</v>
      </c>
      <c r="U13" s="2">
        <f t="shared" si="1"/>
        <v>5.4395939086294458</v>
      </c>
      <c r="V13" s="2">
        <v>53.067</v>
      </c>
      <c r="W13" s="23">
        <f t="shared" si="4"/>
        <v>6.3466933867735502</v>
      </c>
      <c r="X13" s="13">
        <v>10.824999999999999</v>
      </c>
      <c r="Y13" s="13">
        <v>-6.7000000000000004E-2</v>
      </c>
      <c r="Z13" s="6">
        <v>50.209000000000003</v>
      </c>
      <c r="AA13">
        <v>61.418999999999997</v>
      </c>
      <c r="AB13" s="35">
        <f t="shared" si="2"/>
        <v>-11.209999999999994</v>
      </c>
      <c r="AC13" s="7">
        <v>-10.666</v>
      </c>
    </row>
    <row r="14" spans="1:43" x14ac:dyDescent="0.2">
      <c r="P14">
        <v>1985</v>
      </c>
      <c r="Q14" s="6">
        <v>227.19200000000001</v>
      </c>
      <c r="R14" s="1">
        <f t="shared" si="0"/>
        <v>3.6920000000000073</v>
      </c>
      <c r="S14" s="7">
        <f t="shared" si="3"/>
        <v>1.6250572203246625</v>
      </c>
      <c r="T14" s="6">
        <v>54.331000000000003</v>
      </c>
      <c r="U14" s="2">
        <f t="shared" si="1"/>
        <v>4.6255464191492246</v>
      </c>
      <c r="V14" s="2">
        <v>55.65</v>
      </c>
      <c r="W14" s="23">
        <f t="shared" si="4"/>
        <v>4.867431737237828</v>
      </c>
      <c r="X14" s="13">
        <v>10.117000000000001</v>
      </c>
      <c r="Y14" s="13">
        <v>0.79900000000000004</v>
      </c>
      <c r="Z14" s="6">
        <v>50.29</v>
      </c>
      <c r="AA14">
        <v>60.686</v>
      </c>
      <c r="AB14" s="35">
        <f t="shared" si="2"/>
        <v>-10.396000000000001</v>
      </c>
      <c r="AC14" s="7">
        <v>-9.8689999999999998</v>
      </c>
    </row>
    <row r="15" spans="1:43" x14ac:dyDescent="0.2">
      <c r="P15">
        <v>1986</v>
      </c>
      <c r="Q15" s="6">
        <v>231.333</v>
      </c>
      <c r="R15" s="1">
        <f t="shared" si="0"/>
        <v>4.1409999999999911</v>
      </c>
      <c r="S15" s="7">
        <f t="shared" si="3"/>
        <v>1.7900602162250916</v>
      </c>
      <c r="T15" s="6">
        <v>55.850999999999999</v>
      </c>
      <c r="U15" s="2">
        <f t="shared" si="1"/>
        <v>2.7976661574423365</v>
      </c>
      <c r="V15" s="2">
        <v>56.371000000000002</v>
      </c>
      <c r="W15" s="23">
        <f t="shared" si="4"/>
        <v>1.2955974842767362</v>
      </c>
      <c r="X15" s="13">
        <v>10.050000000000001</v>
      </c>
      <c r="Y15" s="13">
        <v>2.6219999999999999</v>
      </c>
      <c r="Z15" s="6">
        <v>49.573</v>
      </c>
      <c r="AA15">
        <v>59.854999999999997</v>
      </c>
      <c r="AB15" s="35">
        <f t="shared" si="2"/>
        <v>-10.281999999999996</v>
      </c>
      <c r="AC15" s="7">
        <v>-9.7200000000000006</v>
      </c>
    </row>
    <row r="16" spans="1:43" x14ac:dyDescent="0.2">
      <c r="P16">
        <v>1987</v>
      </c>
      <c r="Q16" s="6">
        <v>236.66900000000001</v>
      </c>
      <c r="R16" s="1">
        <f t="shared" si="0"/>
        <v>5.3360000000000127</v>
      </c>
      <c r="S16" s="7">
        <f t="shared" si="3"/>
        <v>2.2546256586202724</v>
      </c>
      <c r="T16" s="6">
        <v>56.792000000000002</v>
      </c>
      <c r="U16" s="2">
        <f t="shared" si="1"/>
        <v>1.684840020769552</v>
      </c>
      <c r="V16" s="2">
        <v>57.247</v>
      </c>
      <c r="W16" s="23">
        <f t="shared" si="4"/>
        <v>1.5539905270440433</v>
      </c>
      <c r="X16" s="13">
        <v>9.8079999999999998</v>
      </c>
      <c r="Y16" s="13">
        <v>1.9259999999999999</v>
      </c>
      <c r="Z16" s="6">
        <v>49.832999999999998</v>
      </c>
      <c r="AA16">
        <v>57.97</v>
      </c>
      <c r="AB16" s="35">
        <f t="shared" si="2"/>
        <v>-8.1370000000000005</v>
      </c>
      <c r="AC16" s="7">
        <v>-7.6040000000000001</v>
      </c>
    </row>
    <row r="17" spans="1:29" x14ac:dyDescent="0.2">
      <c r="P17">
        <v>1988</v>
      </c>
      <c r="Q17" s="6">
        <v>247.84800000000001</v>
      </c>
      <c r="R17" s="1">
        <f t="shared" si="0"/>
        <v>11.179000000000002</v>
      </c>
      <c r="S17" s="7">
        <f t="shared" si="3"/>
        <v>4.5104257448113367</v>
      </c>
      <c r="T17" s="6">
        <v>58.024000000000001</v>
      </c>
      <c r="U17" s="2">
        <f t="shared" si="1"/>
        <v>2.1693196224820386</v>
      </c>
      <c r="V17" s="2">
        <v>57.912999999999997</v>
      </c>
      <c r="W17" s="23">
        <f t="shared" si="4"/>
        <v>1.1633797404230735</v>
      </c>
      <c r="X17" s="13">
        <v>8.8330000000000002</v>
      </c>
      <c r="Y17" s="13">
        <v>2.2770000000000001</v>
      </c>
      <c r="Z17" s="6">
        <v>48.478999999999999</v>
      </c>
      <c r="AA17">
        <v>55.984000000000002</v>
      </c>
      <c r="AB17" s="35">
        <f t="shared" si="2"/>
        <v>-7.5050000000000026</v>
      </c>
      <c r="AC17" s="7">
        <v>-7.2539999999999996</v>
      </c>
    </row>
    <row r="18" spans="1:29" x14ac:dyDescent="0.2">
      <c r="P18">
        <v>1989</v>
      </c>
      <c r="Q18" s="6">
        <v>256.44600000000003</v>
      </c>
      <c r="R18" s="1">
        <f t="shared" si="0"/>
        <v>8.5980000000000132</v>
      </c>
      <c r="S18" s="7">
        <f t="shared" si="3"/>
        <v>3.3527526262839009</v>
      </c>
      <c r="T18" s="6">
        <v>60.807000000000002</v>
      </c>
      <c r="U18" s="2">
        <f t="shared" si="1"/>
        <v>4.7962911898524769</v>
      </c>
      <c r="V18" s="2">
        <v>59.710999999999999</v>
      </c>
      <c r="W18" s="23">
        <f t="shared" si="4"/>
        <v>3.1046569854782207</v>
      </c>
      <c r="X18" s="13">
        <v>7.367</v>
      </c>
      <c r="Y18" s="13">
        <v>2.2549999999999999</v>
      </c>
      <c r="Z18" s="6">
        <v>46.561999999999998</v>
      </c>
      <c r="AA18">
        <v>54.38</v>
      </c>
      <c r="AB18" s="35">
        <f t="shared" si="2"/>
        <v>-7.8180000000000049</v>
      </c>
      <c r="AC18" s="7">
        <v>-7.7569999999999997</v>
      </c>
    </row>
    <row r="19" spans="1:29" x14ac:dyDescent="0.2">
      <c r="P19">
        <v>1990</v>
      </c>
      <c r="Q19" s="6">
        <v>264.49200000000002</v>
      </c>
      <c r="R19" s="1">
        <f t="shared" si="0"/>
        <v>8.0459999999999923</v>
      </c>
      <c r="S19" s="7">
        <f t="shared" si="3"/>
        <v>3.0420579828501397</v>
      </c>
      <c r="T19" s="6">
        <v>62.517000000000003</v>
      </c>
      <c r="U19" s="2">
        <f t="shared" si="1"/>
        <v>2.8121762297103965</v>
      </c>
      <c r="V19" s="2">
        <v>61.773000000000003</v>
      </c>
      <c r="W19" s="23">
        <f t="shared" si="4"/>
        <v>3.4533000619651402</v>
      </c>
      <c r="X19" s="13">
        <v>6.5579999999999998</v>
      </c>
      <c r="Y19" s="13">
        <v>1.8169999999999999</v>
      </c>
      <c r="Z19" s="6">
        <v>47.377000000000002</v>
      </c>
      <c r="AA19">
        <v>54.369</v>
      </c>
      <c r="AB19" s="35">
        <f t="shared" si="2"/>
        <v>-6.9919999999999973</v>
      </c>
      <c r="AC19" s="7">
        <v>-8.4459999999999997</v>
      </c>
    </row>
    <row r="20" spans="1:29" x14ac:dyDescent="0.2">
      <c r="J20" s="3"/>
      <c r="P20">
        <v>1991</v>
      </c>
      <c r="Q20" s="6">
        <v>269.33999999999997</v>
      </c>
      <c r="R20" s="1">
        <f t="shared" si="0"/>
        <v>4.8479999999999563</v>
      </c>
      <c r="S20" s="7">
        <f t="shared" si="3"/>
        <v>1.799955446647344</v>
      </c>
      <c r="T20" s="6">
        <v>64.316000000000003</v>
      </c>
      <c r="U20" s="2">
        <f t="shared" si="1"/>
        <v>2.8776172880976363</v>
      </c>
      <c r="V20" s="2">
        <v>63.728999999999999</v>
      </c>
      <c r="W20" s="23">
        <f t="shared" si="4"/>
        <v>3.1664319362828355</v>
      </c>
      <c r="X20" s="13">
        <v>6.45</v>
      </c>
      <c r="Y20" s="13">
        <v>2.319</v>
      </c>
      <c r="Z20" s="6">
        <v>47.953000000000003</v>
      </c>
      <c r="AA20">
        <v>55.625</v>
      </c>
      <c r="AB20" s="35">
        <f t="shared" si="2"/>
        <v>-7.671999999999997</v>
      </c>
      <c r="AC20" s="7">
        <v>-8.8870000000000005</v>
      </c>
    </row>
    <row r="21" spans="1:29" x14ac:dyDescent="0.2">
      <c r="P21">
        <v>1992</v>
      </c>
      <c r="Q21" s="6">
        <v>273.46300000000002</v>
      </c>
      <c r="R21" s="1">
        <f t="shared" si="0"/>
        <v>4.1230000000000473</v>
      </c>
      <c r="S21" s="7">
        <f t="shared" si="3"/>
        <v>1.5076993962620344</v>
      </c>
      <c r="T21" s="6">
        <v>66.518000000000001</v>
      </c>
      <c r="U21" s="2">
        <f t="shared" si="1"/>
        <v>3.4237203806206824</v>
      </c>
      <c r="V21" s="2">
        <v>65.168000000000006</v>
      </c>
      <c r="W21" s="23">
        <f t="shared" si="4"/>
        <v>2.2579987133016477</v>
      </c>
      <c r="X21" s="13">
        <v>7.0919999999999996</v>
      </c>
      <c r="Y21" s="13">
        <v>2.9140000000000001</v>
      </c>
      <c r="Z21" s="6">
        <v>47.491999999999997</v>
      </c>
      <c r="AA21">
        <v>55.911999999999999</v>
      </c>
      <c r="AB21" s="35">
        <f t="shared" si="2"/>
        <v>-8.4200000000000017</v>
      </c>
      <c r="AC21" s="7">
        <v>-9.0860000000000003</v>
      </c>
    </row>
    <row r="22" spans="1:29" x14ac:dyDescent="0.2">
      <c r="P22">
        <v>1993</v>
      </c>
      <c r="Q22" s="6">
        <v>270.83199999999999</v>
      </c>
      <c r="R22" s="1">
        <f t="shared" si="0"/>
        <v>-2.6310000000000286</v>
      </c>
      <c r="S22" s="7">
        <f t="shared" si="3"/>
        <v>-0.97145093637385127</v>
      </c>
      <c r="T22" s="6">
        <v>69.174000000000007</v>
      </c>
      <c r="U22" s="2">
        <f t="shared" si="1"/>
        <v>3.9929041763131874</v>
      </c>
      <c r="V22" s="2">
        <v>66.787000000000006</v>
      </c>
      <c r="W22" s="23">
        <f t="shared" si="4"/>
        <v>2.4843481463294861</v>
      </c>
      <c r="X22" s="13">
        <v>8.625</v>
      </c>
      <c r="Y22" s="13">
        <v>5.1440000000000001</v>
      </c>
      <c r="Z22" s="6">
        <v>49.348999999999997</v>
      </c>
      <c r="AA22">
        <v>57.058</v>
      </c>
      <c r="AB22" s="35">
        <f t="shared" si="2"/>
        <v>-7.7090000000000032</v>
      </c>
      <c r="AC22" s="7">
        <v>-6.4960000000000004</v>
      </c>
    </row>
    <row r="23" spans="1:29" x14ac:dyDescent="0.2">
      <c r="C23" t="s">
        <v>99</v>
      </c>
      <c r="I23" t="s">
        <v>103</v>
      </c>
      <c r="P23">
        <v>1994</v>
      </c>
      <c r="Q23" s="6">
        <v>279.572</v>
      </c>
      <c r="R23" s="1">
        <f t="shared" si="0"/>
        <v>8.7400000000000091</v>
      </c>
      <c r="S23" s="7">
        <f t="shared" si="3"/>
        <v>3.1262072024380161</v>
      </c>
      <c r="T23" s="6">
        <v>70.623000000000005</v>
      </c>
      <c r="U23" s="2">
        <f t="shared" si="1"/>
        <v>2.0947176684881574</v>
      </c>
      <c r="V23" s="2">
        <v>68.387</v>
      </c>
      <c r="W23" s="23">
        <f t="shared" si="4"/>
        <v>2.3956758051716562</v>
      </c>
      <c r="X23" s="13">
        <v>9.75</v>
      </c>
      <c r="Y23" s="13">
        <v>5.28</v>
      </c>
      <c r="Z23" s="6">
        <v>49.372999999999998</v>
      </c>
      <c r="AA23">
        <v>54.66</v>
      </c>
      <c r="AB23" s="35">
        <f t="shared" si="2"/>
        <v>-5.286999999999999</v>
      </c>
      <c r="AC23" s="7">
        <v>-4.617</v>
      </c>
    </row>
    <row r="24" spans="1:29" x14ac:dyDescent="0.2">
      <c r="P24">
        <v>1995</v>
      </c>
      <c r="Q24" s="6">
        <v>286.23899999999998</v>
      </c>
      <c r="R24" s="1">
        <f t="shared" si="0"/>
        <v>6.6669999999999732</v>
      </c>
      <c r="S24" s="7">
        <f t="shared" si="3"/>
        <v>2.3291724747501124</v>
      </c>
      <c r="T24" s="6">
        <v>73.536000000000001</v>
      </c>
      <c r="U24" s="2">
        <f t="shared" si="1"/>
        <v>4.124718576101265</v>
      </c>
      <c r="V24" s="2">
        <v>69.253</v>
      </c>
      <c r="W24" s="23">
        <f t="shared" si="4"/>
        <v>1.2663225466828485</v>
      </c>
      <c r="X24" s="13">
        <v>9.6829999999999998</v>
      </c>
      <c r="Y24" s="13">
        <v>5.3390000000000004</v>
      </c>
      <c r="Z24" s="6">
        <v>48.136000000000003</v>
      </c>
      <c r="AA24">
        <v>52.645000000000003</v>
      </c>
      <c r="AB24" s="35">
        <f t="shared" si="2"/>
        <v>-4.5090000000000003</v>
      </c>
      <c r="AC24" s="7">
        <v>-4.0209999999999999</v>
      </c>
    </row>
    <row r="25" spans="1:29" x14ac:dyDescent="0.2">
      <c r="F25" t="s">
        <v>100</v>
      </c>
      <c r="I25" t="s">
        <v>104</v>
      </c>
      <c r="K25" t="s">
        <v>107</v>
      </c>
      <c r="P25">
        <v>1996</v>
      </c>
      <c r="Q25" s="6">
        <v>290.02100000000002</v>
      </c>
      <c r="R25" s="1">
        <f t="shared" si="0"/>
        <v>3.7820000000000391</v>
      </c>
      <c r="S25" s="7">
        <f t="shared" si="3"/>
        <v>1.3040435002982675</v>
      </c>
      <c r="T25" s="6">
        <v>73.887</v>
      </c>
      <c r="U25" s="2">
        <f t="shared" si="1"/>
        <v>0.47731723237597784</v>
      </c>
      <c r="V25" s="2">
        <v>70.475999999999999</v>
      </c>
      <c r="W25" s="23">
        <f t="shared" si="4"/>
        <v>1.7659884770334846</v>
      </c>
      <c r="X25" s="13">
        <v>9.5500000000000007</v>
      </c>
      <c r="Y25" s="13">
        <v>4.9539999999999997</v>
      </c>
      <c r="Z25" s="6">
        <v>49.048999999999999</v>
      </c>
      <c r="AA25">
        <v>53.052</v>
      </c>
      <c r="AB25" s="35">
        <f t="shared" si="2"/>
        <v>-4.0030000000000001</v>
      </c>
      <c r="AC25" s="7">
        <v>-3.113</v>
      </c>
    </row>
    <row r="26" spans="1:29" x14ac:dyDescent="0.2">
      <c r="P26">
        <v>1997</v>
      </c>
      <c r="Q26" s="6">
        <v>301.02300000000002</v>
      </c>
      <c r="R26" s="1">
        <f t="shared" si="0"/>
        <v>11.00200000000001</v>
      </c>
      <c r="S26" s="7">
        <f t="shared" si="3"/>
        <v>3.6548702258631431</v>
      </c>
      <c r="T26" s="6">
        <v>74.445999999999998</v>
      </c>
      <c r="U26" s="2">
        <f t="shared" si="1"/>
        <v>0.75656069403277648</v>
      </c>
      <c r="V26" s="2">
        <v>71.534999999999997</v>
      </c>
      <c r="W26" s="23">
        <f t="shared" si="4"/>
        <v>1.5026391963221486</v>
      </c>
      <c r="X26" s="13">
        <v>9.2170000000000005</v>
      </c>
      <c r="Y26" s="13">
        <v>5.4710000000000001</v>
      </c>
      <c r="Z26" s="6">
        <v>49.451000000000001</v>
      </c>
      <c r="AA26">
        <v>51.601999999999997</v>
      </c>
      <c r="AB26" s="35">
        <f t="shared" si="2"/>
        <v>-2.1509999999999962</v>
      </c>
      <c r="AC26" s="7">
        <v>-1.921</v>
      </c>
    </row>
    <row r="27" spans="1:29" x14ac:dyDescent="0.2">
      <c r="P27">
        <v>1998</v>
      </c>
      <c r="Q27" s="6">
        <v>306.928</v>
      </c>
      <c r="R27" s="1">
        <f t="shared" si="0"/>
        <v>5.9049999999999727</v>
      </c>
      <c r="S27" s="7">
        <f t="shared" si="3"/>
        <v>1.9239039774800515</v>
      </c>
      <c r="T27" s="6">
        <v>75.790999999999997</v>
      </c>
      <c r="U27" s="2">
        <f t="shared" si="1"/>
        <v>1.8066786664159242</v>
      </c>
      <c r="V27" s="2">
        <v>72.183999999999997</v>
      </c>
      <c r="W27" s="23">
        <f t="shared" si="4"/>
        <v>0.90724820018173047</v>
      </c>
      <c r="X27" s="13">
        <v>9.3420000000000005</v>
      </c>
      <c r="Y27" s="13">
        <v>5.12</v>
      </c>
      <c r="Z27" s="6">
        <v>49.935000000000002</v>
      </c>
      <c r="AA27">
        <v>50.959000000000003</v>
      </c>
      <c r="AB27" s="35">
        <f t="shared" si="2"/>
        <v>-1.0240000000000009</v>
      </c>
      <c r="AC27" s="7">
        <v>-0.64100000000000001</v>
      </c>
    </row>
    <row r="28" spans="1:29" x14ac:dyDescent="0.2">
      <c r="P28">
        <v>1999</v>
      </c>
      <c r="Q28" s="6">
        <v>317.80200000000002</v>
      </c>
      <c r="R28" s="1">
        <f t="shared" si="0"/>
        <v>10.874000000000024</v>
      </c>
      <c r="S28" s="7">
        <f t="shared" si="3"/>
        <v>3.4216273025342892</v>
      </c>
      <c r="T28" s="6">
        <v>76.244</v>
      </c>
      <c r="U28" s="2">
        <f t="shared" si="1"/>
        <v>0.59769629639403488</v>
      </c>
      <c r="V28" s="2">
        <v>73.003</v>
      </c>
      <c r="W28" s="23">
        <f t="shared" si="4"/>
        <v>1.1346004654771176</v>
      </c>
      <c r="X28" s="13">
        <v>8.4250000000000007</v>
      </c>
      <c r="Y28" s="13">
        <v>7.7640000000000002</v>
      </c>
      <c r="Z28" s="6">
        <v>49.848999999999997</v>
      </c>
      <c r="AA28">
        <v>50.497</v>
      </c>
      <c r="AB28" s="35">
        <f t="shared" si="2"/>
        <v>-0.64800000000000324</v>
      </c>
      <c r="AC28" s="7">
        <v>-0.78500000000000003</v>
      </c>
    </row>
    <row r="29" spans="1:29" x14ac:dyDescent="0.2">
      <c r="A29" t="s">
        <v>11</v>
      </c>
      <c r="D29" s="2">
        <f>AVERAGE(S9:S51)</f>
        <v>1.7460110676207266</v>
      </c>
      <c r="E29" t="s">
        <v>9</v>
      </c>
      <c r="F29" t="s">
        <v>101</v>
      </c>
      <c r="I29" t="s">
        <v>105</v>
      </c>
      <c r="K29">
        <f>AVERAGE(R10:R51)</f>
        <v>5.7345476190476194</v>
      </c>
      <c r="L29" t="s">
        <v>4</v>
      </c>
      <c r="M29" t="s">
        <v>106</v>
      </c>
      <c r="P29">
        <v>2000</v>
      </c>
      <c r="Q29" s="6">
        <v>329.61399999999998</v>
      </c>
      <c r="R29" s="1">
        <f t="shared" si="0"/>
        <v>11.811999999999955</v>
      </c>
      <c r="S29" s="7">
        <f t="shared" si="3"/>
        <v>3.5835856486678224</v>
      </c>
      <c r="T29" s="6">
        <v>77.781000000000006</v>
      </c>
      <c r="U29" s="2">
        <f t="shared" si="1"/>
        <v>2.0158963328261974</v>
      </c>
      <c r="V29" s="2">
        <v>74.959000000000003</v>
      </c>
      <c r="W29" s="23">
        <f t="shared" si="4"/>
        <v>2.6793419448515854</v>
      </c>
      <c r="X29" s="13">
        <v>6.8579999999999997</v>
      </c>
      <c r="Y29" s="13">
        <v>3.9649999999999999</v>
      </c>
      <c r="Z29" s="6">
        <v>49.319000000000003</v>
      </c>
      <c r="AA29">
        <v>49.398000000000003</v>
      </c>
      <c r="AB29" s="35">
        <f t="shared" si="2"/>
        <v>-7.9000000000000625E-2</v>
      </c>
      <c r="AC29" s="7">
        <v>-0.79200000000000004</v>
      </c>
    </row>
    <row r="30" spans="1:29" x14ac:dyDescent="0.2">
      <c r="P30">
        <v>2001</v>
      </c>
      <c r="Q30" s="6">
        <v>333.23899999999998</v>
      </c>
      <c r="R30" s="1">
        <f t="shared" si="0"/>
        <v>3.625</v>
      </c>
      <c r="S30" s="7">
        <f t="shared" si="3"/>
        <v>1.0878078496214429</v>
      </c>
      <c r="T30" s="6">
        <v>79.322999999999993</v>
      </c>
      <c r="U30" s="2">
        <f t="shared" si="1"/>
        <v>1.9824892968719703</v>
      </c>
      <c r="V30" s="2">
        <v>76.784000000000006</v>
      </c>
      <c r="W30" s="23">
        <f t="shared" si="4"/>
        <v>2.4346642831414544</v>
      </c>
      <c r="X30" s="13">
        <v>6.5670000000000002</v>
      </c>
      <c r="Y30" s="13">
        <v>3.335</v>
      </c>
      <c r="Z30" s="6">
        <v>49.612000000000002</v>
      </c>
      <c r="AA30">
        <v>49.378999999999998</v>
      </c>
      <c r="AB30" s="35">
        <f t="shared" si="2"/>
        <v>0.23300000000000409</v>
      </c>
      <c r="AC30" s="7">
        <v>2.4E-2</v>
      </c>
    </row>
    <row r="31" spans="1:29" x14ac:dyDescent="0.2">
      <c r="A31" s="17" t="s">
        <v>10</v>
      </c>
      <c r="B31" s="5"/>
      <c r="C31" s="5"/>
      <c r="D31" s="5"/>
      <c r="E31" s="5"/>
      <c r="F31" s="5"/>
      <c r="G31" s="5"/>
      <c r="H31" s="5"/>
      <c r="I31" s="5"/>
      <c r="J31" s="5"/>
      <c r="K31" s="5"/>
      <c r="L31" s="5"/>
      <c r="M31" s="5"/>
      <c r="N31" s="5"/>
      <c r="P31">
        <v>2002</v>
      </c>
      <c r="Q31" s="6">
        <v>338.92700000000002</v>
      </c>
      <c r="R31" s="1">
        <f t="shared" si="0"/>
        <v>5.688000000000045</v>
      </c>
      <c r="S31" s="7">
        <f t="shared" si="3"/>
        <v>1.678237496570071</v>
      </c>
      <c r="T31" s="6">
        <v>80.623999999999995</v>
      </c>
      <c r="U31" s="2">
        <f t="shared" si="1"/>
        <v>1.6401295967121792</v>
      </c>
      <c r="V31" s="2">
        <v>77.972999999999999</v>
      </c>
      <c r="W31" s="23">
        <f t="shared" si="4"/>
        <v>1.5484996874348729</v>
      </c>
      <c r="X31" s="13">
        <v>7.5250000000000004</v>
      </c>
      <c r="Y31" s="13">
        <v>4.5010000000000003</v>
      </c>
      <c r="Z31" s="6">
        <v>49.86</v>
      </c>
      <c r="AA31">
        <v>49.904000000000003</v>
      </c>
      <c r="AB31" s="35">
        <f t="shared" si="2"/>
        <v>-4.4000000000004036E-2</v>
      </c>
      <c r="AC31" s="7">
        <v>-5.0000000000000001E-3</v>
      </c>
    </row>
    <row r="32" spans="1:29" x14ac:dyDescent="0.2">
      <c r="A32" t="s">
        <v>14</v>
      </c>
      <c r="P32">
        <v>2003</v>
      </c>
      <c r="Q32" s="6">
        <v>342.44499999999999</v>
      </c>
      <c r="R32" s="1">
        <f t="shared" si="0"/>
        <v>3.5179999999999723</v>
      </c>
      <c r="S32" s="7">
        <f t="shared" si="3"/>
        <v>1.0273182554862743</v>
      </c>
      <c r="T32" s="6">
        <v>82.116</v>
      </c>
      <c r="U32" s="2">
        <f t="shared" si="1"/>
        <v>1.8505655884104046</v>
      </c>
      <c r="V32" s="2">
        <v>79.155000000000001</v>
      </c>
      <c r="W32" s="23">
        <f t="shared" si="4"/>
        <v>1.515909353237662</v>
      </c>
      <c r="X32" s="13">
        <v>8.1750000000000007</v>
      </c>
      <c r="Y32" s="13">
        <v>3.3980000000000001</v>
      </c>
      <c r="Z32" s="6">
        <v>49.183</v>
      </c>
      <c r="AA32">
        <v>51.046999999999997</v>
      </c>
      <c r="AB32" s="35">
        <f t="shared" si="2"/>
        <v>-1.8639999999999972</v>
      </c>
      <c r="AC32" s="7">
        <v>-1.0900000000000001</v>
      </c>
    </row>
    <row r="33" spans="1:29" x14ac:dyDescent="0.2">
      <c r="B33" t="s">
        <v>36</v>
      </c>
      <c r="H33" t="s">
        <v>37</v>
      </c>
      <c r="P33">
        <v>2004</v>
      </c>
      <c r="Q33" s="6">
        <v>354.67399999999998</v>
      </c>
      <c r="R33" s="1">
        <f t="shared" si="0"/>
        <v>12.228999999999985</v>
      </c>
      <c r="S33" s="7">
        <f t="shared" si="3"/>
        <v>3.4479550234863523</v>
      </c>
      <c r="T33" s="6">
        <v>83.688000000000002</v>
      </c>
      <c r="U33" s="2">
        <f t="shared" si="1"/>
        <v>1.914365044571098</v>
      </c>
      <c r="V33" s="2">
        <v>80.625</v>
      </c>
      <c r="W33" s="23">
        <f t="shared" si="4"/>
        <v>1.8571157854841751</v>
      </c>
      <c r="X33" s="13">
        <v>8.3829999999999991</v>
      </c>
      <c r="Y33" s="13">
        <v>3.0979999999999999</v>
      </c>
      <c r="Z33" s="6">
        <v>49.08</v>
      </c>
      <c r="AA33">
        <v>49.319000000000003</v>
      </c>
      <c r="AB33" s="35">
        <f t="shared" si="2"/>
        <v>-0.23900000000000432</v>
      </c>
      <c r="AC33" s="7">
        <v>-1.006</v>
      </c>
    </row>
    <row r="34" spans="1:29" x14ac:dyDescent="0.2">
      <c r="P34">
        <v>2005</v>
      </c>
      <c r="Q34" s="6">
        <v>362.91</v>
      </c>
      <c r="R34" s="1">
        <f t="shared" si="0"/>
        <v>8.2360000000000468</v>
      </c>
      <c r="S34" s="7">
        <f t="shared" si="3"/>
        <v>2.2694331928026359</v>
      </c>
      <c r="T34" s="6">
        <v>85.430999999999997</v>
      </c>
      <c r="U34" s="2">
        <f t="shared" si="1"/>
        <v>2.0827358761112644</v>
      </c>
      <c r="V34" s="2">
        <v>82.671000000000006</v>
      </c>
      <c r="W34" s="23">
        <f t="shared" si="4"/>
        <v>2.5376744186046589</v>
      </c>
      <c r="X34" s="13">
        <v>8.4749999999999996</v>
      </c>
      <c r="Y34" s="13">
        <v>1.9950000000000001</v>
      </c>
      <c r="Z34" s="6">
        <v>49.146999999999998</v>
      </c>
      <c r="AA34">
        <v>51.862000000000002</v>
      </c>
      <c r="AB34" s="35">
        <f t="shared" si="2"/>
        <v>-2.7150000000000034</v>
      </c>
      <c r="AC34" s="7">
        <v>-0.59699999999999998</v>
      </c>
    </row>
    <row r="35" spans="1:29" x14ac:dyDescent="0.2">
      <c r="P35">
        <v>2006</v>
      </c>
      <c r="Q35" s="6">
        <v>372.17</v>
      </c>
      <c r="R35" s="1">
        <f t="shared" si="0"/>
        <v>9.2599999999999909</v>
      </c>
      <c r="S35" s="7">
        <f t="shared" si="3"/>
        <v>2.4881102721874386</v>
      </c>
      <c r="T35" s="6">
        <v>87.366</v>
      </c>
      <c r="U35" s="2">
        <f t="shared" si="1"/>
        <v>2.2649857779962805</v>
      </c>
      <c r="V35" s="2">
        <v>84.594999999999999</v>
      </c>
      <c r="W35" s="23">
        <f t="shared" si="4"/>
        <v>2.3272973594126021</v>
      </c>
      <c r="X35" s="13">
        <v>8.2669999999999995</v>
      </c>
      <c r="Y35" s="13">
        <v>1.85</v>
      </c>
      <c r="Z35" s="6">
        <v>49.029000000000003</v>
      </c>
      <c r="AA35">
        <v>48.789000000000001</v>
      </c>
      <c r="AB35" s="35">
        <f t="shared" si="2"/>
        <v>0.24000000000000199</v>
      </c>
      <c r="AC35" s="7">
        <v>-0.68300000000000005</v>
      </c>
    </row>
    <row r="36" spans="1:29" x14ac:dyDescent="0.2">
      <c r="J36" t="s">
        <v>38</v>
      </c>
      <c r="P36">
        <v>2007</v>
      </c>
      <c r="Q36" s="6">
        <v>385.85500000000002</v>
      </c>
      <c r="R36" s="1">
        <f t="shared" si="0"/>
        <v>13.685000000000002</v>
      </c>
      <c r="S36" s="7">
        <f t="shared" si="3"/>
        <v>3.5466690855373137</v>
      </c>
      <c r="T36" s="6">
        <v>89.054000000000002</v>
      </c>
      <c r="U36" s="2">
        <f t="shared" si="1"/>
        <v>1.9321017329395902</v>
      </c>
      <c r="V36" s="2">
        <v>86.132000000000005</v>
      </c>
      <c r="W36" s="23">
        <f t="shared" si="4"/>
        <v>1.8168922513150967</v>
      </c>
      <c r="X36" s="13">
        <v>7.492</v>
      </c>
      <c r="Y36" s="13">
        <v>1.496</v>
      </c>
      <c r="Z36" s="6">
        <v>48.628999999999998</v>
      </c>
      <c r="AA36">
        <v>48.563000000000002</v>
      </c>
      <c r="AB36" s="35">
        <f t="shared" si="2"/>
        <v>6.5999999999995396E-2</v>
      </c>
      <c r="AC36" s="7">
        <v>-0.75600000000000001</v>
      </c>
    </row>
    <row r="37" spans="1:29" x14ac:dyDescent="0.2">
      <c r="J37" t="s">
        <v>38</v>
      </c>
      <c r="P37">
        <v>2008</v>
      </c>
      <c r="Q37" s="6">
        <v>387.58100000000002</v>
      </c>
      <c r="R37" s="1">
        <f t="shared" si="0"/>
        <v>1.7259999999999991</v>
      </c>
      <c r="S37" s="7">
        <f t="shared" si="3"/>
        <v>0.44532626728348368</v>
      </c>
      <c r="T37" s="6">
        <v>90.753</v>
      </c>
      <c r="U37" s="2">
        <f t="shared" si="1"/>
        <v>1.9078312035394234</v>
      </c>
      <c r="V37" s="2">
        <v>89.998000000000005</v>
      </c>
      <c r="W37" s="23">
        <f t="shared" si="4"/>
        <v>4.4884595736776101</v>
      </c>
      <c r="X37" s="13">
        <v>6.9669999999999996</v>
      </c>
      <c r="Y37" s="13">
        <v>-1.006</v>
      </c>
      <c r="Z37" s="6">
        <v>49.68</v>
      </c>
      <c r="AA37">
        <v>50.774999999999999</v>
      </c>
      <c r="AB37" s="35">
        <f t="shared" si="2"/>
        <v>-1.0949999999999989</v>
      </c>
      <c r="AC37" s="7">
        <v>-1.5369999999999999</v>
      </c>
    </row>
    <row r="38" spans="1:29" x14ac:dyDescent="0.2">
      <c r="J38" t="s">
        <v>39</v>
      </c>
      <c r="P38">
        <v>2009</v>
      </c>
      <c r="Q38" s="6">
        <v>379.74799999999999</v>
      </c>
      <c r="R38" s="1">
        <f t="shared" si="0"/>
        <v>-7.8330000000000268</v>
      </c>
      <c r="S38" s="7">
        <f t="shared" si="3"/>
        <v>-2.0626836744367392</v>
      </c>
      <c r="T38" s="6">
        <v>91.238</v>
      </c>
      <c r="U38" s="2">
        <f t="shared" si="1"/>
        <v>0.53441759501063268</v>
      </c>
      <c r="V38" s="2">
        <v>89.992999999999995</v>
      </c>
      <c r="W38" s="23">
        <f t="shared" si="4"/>
        <v>-5.5556790150999612E-3</v>
      </c>
      <c r="X38" s="13">
        <v>7.992</v>
      </c>
      <c r="Y38" s="13">
        <v>1.657</v>
      </c>
      <c r="Z38" s="6">
        <v>49.25</v>
      </c>
      <c r="AA38">
        <v>54.680999999999997</v>
      </c>
      <c r="AB38" s="35">
        <f t="shared" si="2"/>
        <v>-5.4309999999999974</v>
      </c>
      <c r="AC38" s="7">
        <v>-3.9529999999999998</v>
      </c>
    </row>
    <row r="39" spans="1:29" x14ac:dyDescent="0.2">
      <c r="J39" t="s">
        <v>40</v>
      </c>
      <c r="P39">
        <v>2010</v>
      </c>
      <c r="Q39" s="6">
        <v>390.62599999999998</v>
      </c>
      <c r="R39" s="1">
        <f t="shared" si="0"/>
        <v>10.877999999999986</v>
      </c>
      <c r="S39" s="7">
        <f t="shared" si="3"/>
        <v>2.7847608710121667</v>
      </c>
      <c r="T39" s="6">
        <v>92.963999999999999</v>
      </c>
      <c r="U39" s="2">
        <f t="shared" si="1"/>
        <v>1.8917556281373977</v>
      </c>
      <c r="V39" s="2">
        <v>92.093000000000004</v>
      </c>
      <c r="W39" s="23">
        <f t="shared" si="4"/>
        <v>2.3335148289311487</v>
      </c>
      <c r="X39" s="13">
        <v>8.3829999999999991</v>
      </c>
      <c r="Y39" s="13">
        <v>1.6240000000000001</v>
      </c>
      <c r="Z39" s="6">
        <v>49.790999999999997</v>
      </c>
      <c r="AA39">
        <v>53.878</v>
      </c>
      <c r="AB39" s="35">
        <f t="shared" si="2"/>
        <v>-4.0870000000000033</v>
      </c>
      <c r="AC39" s="7">
        <v>-3.8069999999999999</v>
      </c>
    </row>
    <row r="40" spans="1:29" x14ac:dyDescent="0.2">
      <c r="A40" s="33"/>
      <c r="B40" t="s">
        <v>114</v>
      </c>
      <c r="P40">
        <v>2011</v>
      </c>
      <c r="Q40" s="6">
        <v>397.245</v>
      </c>
      <c r="R40" s="1">
        <f t="shared" si="0"/>
        <v>6.6190000000000282</v>
      </c>
      <c r="S40" s="7">
        <f t="shared" si="3"/>
        <v>1.6662261324875149</v>
      </c>
      <c r="T40" s="6">
        <v>94.644000000000005</v>
      </c>
      <c r="U40" s="2">
        <f t="shared" si="1"/>
        <v>1.8071511552859247</v>
      </c>
      <c r="V40" s="2">
        <v>95.18</v>
      </c>
      <c r="W40" s="23">
        <f t="shared" si="4"/>
        <v>3.3520463010217965</v>
      </c>
      <c r="X40" s="13">
        <v>7.2080000000000002</v>
      </c>
      <c r="Y40" s="13">
        <v>-1.94</v>
      </c>
      <c r="Z40" s="6">
        <v>50.973999999999997</v>
      </c>
      <c r="AA40">
        <v>55.304000000000002</v>
      </c>
      <c r="AB40" s="35">
        <f t="shared" si="2"/>
        <v>-4.3300000000000054</v>
      </c>
      <c r="AC40" s="7">
        <v>-3.964</v>
      </c>
    </row>
    <row r="41" spans="1:29" x14ac:dyDescent="0.2">
      <c r="B41" t="s">
        <v>41</v>
      </c>
      <c r="P41">
        <v>2012</v>
      </c>
      <c r="Q41" s="6">
        <v>400.18099999999998</v>
      </c>
      <c r="R41" s="1">
        <f t="shared" si="0"/>
        <v>2.9359999999999786</v>
      </c>
      <c r="S41" s="7">
        <f t="shared" si="3"/>
        <v>0.73366801522310621</v>
      </c>
      <c r="T41" s="6">
        <v>96.5</v>
      </c>
      <c r="U41" s="2">
        <f t="shared" si="1"/>
        <v>1.961032923376014</v>
      </c>
      <c r="V41" s="2">
        <v>97.679000000000002</v>
      </c>
      <c r="W41" s="23">
        <f t="shared" si="4"/>
        <v>2.6255515864677403</v>
      </c>
      <c r="X41" s="13">
        <v>7.65</v>
      </c>
      <c r="Y41" s="13">
        <v>-8.1000000000000003E-2</v>
      </c>
      <c r="Z41" s="6">
        <v>52.158999999999999</v>
      </c>
      <c r="AA41">
        <v>56.478000000000002</v>
      </c>
      <c r="AB41" s="35">
        <f t="shared" si="2"/>
        <v>-4.3190000000000026</v>
      </c>
      <c r="AC41" s="7">
        <v>-3.45</v>
      </c>
    </row>
    <row r="42" spans="1:29" x14ac:dyDescent="0.2">
      <c r="B42" t="s">
        <v>13</v>
      </c>
      <c r="P42">
        <v>2013</v>
      </c>
      <c r="Q42" s="6">
        <v>402.01900000000001</v>
      </c>
      <c r="R42" s="1">
        <f t="shared" si="0"/>
        <v>1.8380000000000223</v>
      </c>
      <c r="S42" s="7">
        <f t="shared" si="3"/>
        <v>0.45719232175594249</v>
      </c>
      <c r="T42" s="6">
        <v>97.727000000000004</v>
      </c>
      <c r="U42" s="2">
        <f t="shared" si="1"/>
        <v>1.2715025906735793</v>
      </c>
      <c r="V42" s="2">
        <v>98.897999999999996</v>
      </c>
      <c r="W42" s="23">
        <f t="shared" si="4"/>
        <v>1.2479652740097607</v>
      </c>
      <c r="X42" s="13">
        <v>8.5500000000000007</v>
      </c>
      <c r="Y42" s="13">
        <v>0.95499999999999996</v>
      </c>
      <c r="Z42" s="6">
        <v>52.987000000000002</v>
      </c>
      <c r="AA42">
        <v>56.116</v>
      </c>
      <c r="AB42" s="35">
        <f t="shared" si="2"/>
        <v>-3.1289999999999978</v>
      </c>
      <c r="AC42" s="7">
        <v>-2.786</v>
      </c>
    </row>
    <row r="43" spans="1:29" x14ac:dyDescent="0.2">
      <c r="P43">
        <v>2014</v>
      </c>
      <c r="Q43" s="6">
        <v>408.36500000000001</v>
      </c>
      <c r="R43" s="1">
        <f t="shared" si="0"/>
        <v>6.3460000000000036</v>
      </c>
      <c r="S43" s="7">
        <f t="shared" si="3"/>
        <v>1.5540019345438525</v>
      </c>
      <c r="T43" s="6">
        <v>98.686999999999998</v>
      </c>
      <c r="U43" s="2">
        <f t="shared" si="1"/>
        <v>0.98232832277670834</v>
      </c>
      <c r="V43" s="2">
        <v>99.382999999999996</v>
      </c>
      <c r="W43" s="23">
        <f t="shared" si="4"/>
        <v>0.49040425488887485</v>
      </c>
      <c r="X43" s="13">
        <v>8.6579999999999995</v>
      </c>
      <c r="Y43" s="13">
        <v>0.77200000000000002</v>
      </c>
      <c r="Z43" s="6">
        <v>52.543999999999997</v>
      </c>
      <c r="AA43">
        <v>55.6</v>
      </c>
      <c r="AB43" s="35">
        <f t="shared" si="2"/>
        <v>-3.0560000000000045</v>
      </c>
      <c r="AC43" s="7">
        <v>-2.456</v>
      </c>
    </row>
    <row r="44" spans="1:29" x14ac:dyDescent="0.2">
      <c r="J44" t="s">
        <v>112</v>
      </c>
      <c r="P44">
        <v>2015</v>
      </c>
      <c r="Q44" s="6">
        <v>416.70100000000002</v>
      </c>
      <c r="R44" s="1">
        <f t="shared" si="0"/>
        <v>8.3360000000000127</v>
      </c>
      <c r="S44" s="7">
        <f t="shared" si="3"/>
        <v>2.0004751608467495</v>
      </c>
      <c r="T44" s="6">
        <v>100</v>
      </c>
      <c r="U44" s="2">
        <f t="shared" si="1"/>
        <v>1.3304690587412753</v>
      </c>
      <c r="V44" s="2">
        <v>99.998999999999995</v>
      </c>
      <c r="W44" s="23">
        <f t="shared" si="4"/>
        <v>0.61982431602990418</v>
      </c>
      <c r="X44" s="13">
        <v>8.6579999999999995</v>
      </c>
      <c r="Y44" s="13">
        <v>1.383</v>
      </c>
      <c r="Z44" s="6">
        <v>51.305999999999997</v>
      </c>
      <c r="AA44">
        <v>53.72</v>
      </c>
      <c r="AB44" s="35">
        <f t="shared" si="2"/>
        <v>-2.4140000000000015</v>
      </c>
      <c r="AC44" s="7">
        <v>-1.847</v>
      </c>
    </row>
    <row r="45" spans="1:29" x14ac:dyDescent="0.2">
      <c r="P45">
        <v>2016</v>
      </c>
      <c r="Q45" s="6">
        <v>421.98</v>
      </c>
      <c r="R45" s="1">
        <f t="shared" si="0"/>
        <v>5.2789999999999964</v>
      </c>
      <c r="S45" s="7">
        <f t="shared" si="3"/>
        <v>1.2510071567372854</v>
      </c>
      <c r="T45" s="6">
        <v>101.92100000000001</v>
      </c>
      <c r="U45" s="2">
        <f t="shared" si="1"/>
        <v>1.9210000000000065</v>
      </c>
      <c r="V45" s="2">
        <v>101.76900000000001</v>
      </c>
      <c r="W45" s="23">
        <f t="shared" si="4"/>
        <v>1.7700177001770119</v>
      </c>
      <c r="X45" s="13">
        <v>7.9249999999999998</v>
      </c>
      <c r="Y45" s="13">
        <v>0.55200000000000005</v>
      </c>
      <c r="Z45" s="6">
        <v>50.755000000000003</v>
      </c>
      <c r="AA45">
        <v>53.118000000000002</v>
      </c>
      <c r="AB45" s="35">
        <f t="shared" si="2"/>
        <v>-2.3629999999999995</v>
      </c>
      <c r="AC45" s="7">
        <v>-1.5860000000000001</v>
      </c>
    </row>
    <row r="46" spans="1:29" x14ac:dyDescent="0.2">
      <c r="P46">
        <v>2017</v>
      </c>
      <c r="Q46" s="6">
        <v>428.81400000000002</v>
      </c>
      <c r="R46" s="1">
        <f t="shared" si="0"/>
        <v>6.8340000000000032</v>
      </c>
      <c r="S46" s="7">
        <f t="shared" si="3"/>
        <v>1.5936979669507065</v>
      </c>
      <c r="T46" s="6">
        <v>103.786</v>
      </c>
      <c r="U46" s="2">
        <f t="shared" si="1"/>
        <v>1.8298486082357852</v>
      </c>
      <c r="V46" s="2">
        <v>104.033</v>
      </c>
      <c r="W46" s="23">
        <f t="shared" si="4"/>
        <v>2.2246460120468865</v>
      </c>
      <c r="X46" s="13">
        <v>7.1669999999999998</v>
      </c>
      <c r="Y46" s="13">
        <v>0.69799999999999995</v>
      </c>
      <c r="Z46" s="6">
        <v>51.345999999999997</v>
      </c>
      <c r="AA46">
        <v>52.03</v>
      </c>
      <c r="AB46" s="35">
        <f t="shared" si="2"/>
        <v>-0.6840000000000046</v>
      </c>
      <c r="AC46" s="7">
        <v>-0.50700000000000001</v>
      </c>
    </row>
    <row r="47" spans="1:29" x14ac:dyDescent="0.2">
      <c r="P47">
        <v>2018</v>
      </c>
      <c r="Q47" s="6">
        <v>436.72</v>
      </c>
      <c r="R47" s="1">
        <f t="shared" si="0"/>
        <v>7.9060000000000059</v>
      </c>
      <c r="S47" s="7">
        <f t="shared" si="3"/>
        <v>1.8103132441839178</v>
      </c>
      <c r="T47" s="6">
        <v>105.351</v>
      </c>
      <c r="U47" s="2">
        <f t="shared" si="1"/>
        <v>1.5079105081610213</v>
      </c>
      <c r="V47" s="2">
        <v>106.437</v>
      </c>
      <c r="W47" s="23">
        <f t="shared" si="4"/>
        <v>2.3108052252650566</v>
      </c>
      <c r="X47" s="13">
        <v>6.0419999999999998</v>
      </c>
      <c r="Y47" s="13">
        <v>-0.82199999999999995</v>
      </c>
      <c r="Z47" s="6">
        <v>51.390999999999998</v>
      </c>
      <c r="AA47">
        <v>52.261000000000003</v>
      </c>
      <c r="AB47" s="35">
        <f t="shared" si="2"/>
        <v>-0.87000000000000455</v>
      </c>
      <c r="AC47" s="7">
        <v>-1.0469999999999999</v>
      </c>
    </row>
    <row r="48" spans="1:29" x14ac:dyDescent="0.2">
      <c r="B48" t="s">
        <v>115</v>
      </c>
      <c r="P48">
        <v>2019</v>
      </c>
      <c r="Q48" s="6">
        <v>445.94200000000001</v>
      </c>
      <c r="R48" s="1">
        <f t="shared" si="0"/>
        <v>9.22199999999998</v>
      </c>
      <c r="S48" s="7">
        <f t="shared" si="3"/>
        <v>2.0679819348704496</v>
      </c>
      <c r="T48" s="6">
        <v>107.24299999999999</v>
      </c>
      <c r="U48" s="2">
        <f t="shared" si="1"/>
        <v>1.7959013203481655</v>
      </c>
      <c r="V48" s="2">
        <v>107.76600000000001</v>
      </c>
      <c r="W48" s="23">
        <f t="shared" si="4"/>
        <v>1.2486259477437429</v>
      </c>
      <c r="X48" s="13">
        <v>5.4580000000000002</v>
      </c>
      <c r="Y48" s="13">
        <v>0.16</v>
      </c>
      <c r="Z48" s="6">
        <v>49.936</v>
      </c>
      <c r="AA48">
        <v>51.887999999999998</v>
      </c>
      <c r="AB48" s="35">
        <f t="shared" si="2"/>
        <v>-1.9519999999999982</v>
      </c>
      <c r="AC48" s="7">
        <v>-2.2130000000000001</v>
      </c>
    </row>
    <row r="49" spans="2:29" x14ac:dyDescent="0.2">
      <c r="B49" t="s">
        <v>116</v>
      </c>
      <c r="P49">
        <v>2020</v>
      </c>
      <c r="Q49" s="6">
        <v>420.60899999999998</v>
      </c>
      <c r="R49" s="1">
        <f t="shared" si="0"/>
        <v>-25.333000000000027</v>
      </c>
      <c r="S49" s="7">
        <f t="shared" si="3"/>
        <v>-6.0229334132175083</v>
      </c>
      <c r="T49" s="6">
        <v>108.58799999999999</v>
      </c>
      <c r="U49" s="2">
        <f t="shared" si="1"/>
        <v>1.254161110748486</v>
      </c>
      <c r="V49" s="2">
        <v>108.227</v>
      </c>
      <c r="W49" s="23">
        <f t="shared" si="4"/>
        <v>0.42777870571423132</v>
      </c>
      <c r="X49" s="13">
        <v>5.75</v>
      </c>
      <c r="Y49" s="13">
        <v>0.84099999999999997</v>
      </c>
      <c r="Z49" s="6">
        <v>50.170999999999999</v>
      </c>
      <c r="AA49">
        <v>59.218000000000004</v>
      </c>
      <c r="AB49" s="35">
        <f t="shared" si="2"/>
        <v>-9.0470000000000041</v>
      </c>
      <c r="AC49" s="7">
        <v>-7.4939999999999998</v>
      </c>
    </row>
    <row r="50" spans="2:29" x14ac:dyDescent="0.2">
      <c r="B50" t="s">
        <v>42</v>
      </c>
      <c r="P50">
        <v>2021</v>
      </c>
      <c r="Q50" s="6">
        <v>446.875</v>
      </c>
      <c r="R50" s="1">
        <f t="shared" si="0"/>
        <v>26.26600000000002</v>
      </c>
      <c r="S50" s="7">
        <f t="shared" si="3"/>
        <v>5.8777062937062983</v>
      </c>
      <c r="T50" s="6">
        <v>113.277</v>
      </c>
      <c r="U50" s="2">
        <f t="shared" si="1"/>
        <v>4.3181567023980616</v>
      </c>
      <c r="V50" s="2">
        <v>111.714</v>
      </c>
      <c r="W50" s="23">
        <f t="shared" si="4"/>
        <v>3.221931680634218</v>
      </c>
      <c r="X50" s="13">
        <v>6.2670000000000003</v>
      </c>
      <c r="Y50" s="13">
        <v>-0.40699999999999997</v>
      </c>
      <c r="Z50" s="6">
        <v>49.387999999999998</v>
      </c>
      <c r="AA50">
        <v>54.911999999999999</v>
      </c>
      <c r="AB50" s="35">
        <f t="shared" si="2"/>
        <v>-5.5240000000000009</v>
      </c>
      <c r="AC50" s="7">
        <v>-4.968</v>
      </c>
    </row>
    <row r="51" spans="2:29" x14ac:dyDescent="0.2">
      <c r="C51" t="s">
        <v>43</v>
      </c>
      <c r="L51" s="1" t="s">
        <v>113</v>
      </c>
      <c r="P51">
        <v>2022</v>
      </c>
      <c r="Q51" s="8">
        <v>457.613</v>
      </c>
      <c r="R51" s="34">
        <f t="shared" si="0"/>
        <v>10.738</v>
      </c>
      <c r="S51" s="10">
        <f t="shared" si="3"/>
        <v>2.3465242464702709</v>
      </c>
      <c r="T51" s="8">
        <v>121.876</v>
      </c>
      <c r="U51" s="9">
        <f t="shared" si="1"/>
        <v>7.5911261774234875</v>
      </c>
      <c r="V51" s="22">
        <v>122.295</v>
      </c>
      <c r="W51" s="24">
        <f t="shared" si="4"/>
        <v>9.4715075997636866</v>
      </c>
      <c r="X51" s="14">
        <v>5.4459999999999997</v>
      </c>
      <c r="Y51" s="14">
        <v>-2.21</v>
      </c>
      <c r="Z51" s="8">
        <v>48.96</v>
      </c>
      <c r="AA51" s="22">
        <v>53.648000000000003</v>
      </c>
      <c r="AB51" s="36">
        <f t="shared" si="2"/>
        <v>-4.6880000000000024</v>
      </c>
      <c r="AC51" s="10">
        <v>-4.7830000000000004</v>
      </c>
    </row>
    <row r="53" spans="2:29" x14ac:dyDescent="0.2">
      <c r="J53" t="s">
        <v>30</v>
      </c>
    </row>
    <row r="54" spans="2:29" x14ac:dyDescent="0.2">
      <c r="J54" t="s">
        <v>31</v>
      </c>
      <c r="K54" t="s">
        <v>15</v>
      </c>
    </row>
    <row r="55" spans="2:29" x14ac:dyDescent="0.2">
      <c r="J55" t="s">
        <v>32</v>
      </c>
      <c r="K55" t="s">
        <v>19</v>
      </c>
    </row>
    <row r="66" spans="1:14" x14ac:dyDescent="0.2">
      <c r="A66" t="s">
        <v>17</v>
      </c>
    </row>
    <row r="67" spans="1:14" x14ac:dyDescent="0.2">
      <c r="A67" t="s">
        <v>16</v>
      </c>
      <c r="E67" s="2">
        <f>AVERAGE(U10:U51)</f>
        <v>2.6282643877588416</v>
      </c>
      <c r="F67" t="s">
        <v>9</v>
      </c>
    </row>
    <row r="68" spans="1:14" x14ac:dyDescent="0.2">
      <c r="A68" t="s">
        <v>18</v>
      </c>
      <c r="E68" s="2">
        <f>AVERAGE(W9:W51)</f>
        <v>2.7434842370192811</v>
      </c>
      <c r="F68" t="s">
        <v>9</v>
      </c>
    </row>
    <row r="70" spans="1:14" x14ac:dyDescent="0.2">
      <c r="A70" s="17" t="s">
        <v>20</v>
      </c>
      <c r="B70" s="5"/>
      <c r="C70" s="5"/>
      <c r="D70" s="5"/>
      <c r="E70" s="5"/>
      <c r="F70" s="5"/>
      <c r="G70" s="5"/>
      <c r="H70" s="5"/>
      <c r="I70" s="5"/>
      <c r="J70" s="5"/>
      <c r="K70" s="5"/>
      <c r="L70" s="5"/>
      <c r="M70" s="5"/>
      <c r="N70" s="5"/>
    </row>
    <row r="71" spans="1:14" x14ac:dyDescent="0.2">
      <c r="A71" t="s">
        <v>24</v>
      </c>
    </row>
    <row r="72" spans="1:14" x14ac:dyDescent="0.2">
      <c r="A72" t="s">
        <v>117</v>
      </c>
    </row>
    <row r="88" spans="1:14" x14ac:dyDescent="0.2">
      <c r="A88" s="17" t="s">
        <v>26</v>
      </c>
      <c r="B88" s="5"/>
      <c r="C88" s="5"/>
      <c r="D88" s="5"/>
      <c r="E88" s="5"/>
      <c r="F88" s="5"/>
      <c r="G88" s="5"/>
      <c r="H88" s="5"/>
      <c r="I88" s="5"/>
      <c r="J88" s="5"/>
      <c r="K88" s="5"/>
      <c r="L88" s="5"/>
      <c r="M88" s="5"/>
      <c r="N88" s="5"/>
    </row>
    <row r="89" spans="1:14" x14ac:dyDescent="0.2">
      <c r="A89" t="s">
        <v>27</v>
      </c>
    </row>
    <row r="90" spans="1:14" x14ac:dyDescent="0.2">
      <c r="A90" t="s">
        <v>118</v>
      </c>
    </row>
    <row r="107" spans="1:14" x14ac:dyDescent="0.2">
      <c r="A107" s="17" t="s">
        <v>29</v>
      </c>
      <c r="B107" s="5"/>
      <c r="C107" s="5"/>
      <c r="D107" s="5"/>
      <c r="E107" s="5"/>
      <c r="F107" s="5"/>
      <c r="G107" s="5"/>
      <c r="H107" s="5"/>
      <c r="I107" s="5"/>
      <c r="J107" s="5"/>
      <c r="K107" s="5"/>
      <c r="L107" s="5"/>
      <c r="M107" s="5"/>
      <c r="N107" s="5"/>
    </row>
    <row r="108" spans="1:14" x14ac:dyDescent="0.2">
      <c r="A108" t="s">
        <v>44</v>
      </c>
    </row>
    <row r="109" spans="1:14" x14ac:dyDescent="0.2">
      <c r="A109" s="3"/>
    </row>
    <row r="112" spans="1:14" x14ac:dyDescent="0.2">
      <c r="M112" t="s">
        <v>124</v>
      </c>
    </row>
    <row r="113" spans="1:13" x14ac:dyDescent="0.2">
      <c r="M113" t="s">
        <v>125</v>
      </c>
    </row>
    <row r="128" spans="1:13" x14ac:dyDescent="0.2">
      <c r="A128" t="s">
        <v>128</v>
      </c>
      <c r="G128" t="s">
        <v>129</v>
      </c>
    </row>
    <row r="129" spans="1:1" x14ac:dyDescent="0.2">
      <c r="A129" t="s">
        <v>130</v>
      </c>
    </row>
  </sheetData>
  <pageMargins left="0.7" right="0.7" top="0.75" bottom="0.75" header="0.3" footer="0.3"/>
  <pageSetup paperSize="9" orientation="portrait" horizontalDpi="0" verticalDpi="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B21E23-81A5-4544-91F2-69C97C879ED3}">
  <dimension ref="A1:W73"/>
  <sheetViews>
    <sheetView zoomScale="92" workbookViewId="0">
      <selection activeCell="V13" sqref="V13"/>
    </sheetView>
  </sheetViews>
  <sheetFormatPr baseColWidth="10" defaultColWidth="11.1640625" defaultRowHeight="16" x14ac:dyDescent="0.2"/>
  <sheetData>
    <row r="1" spans="1:23" x14ac:dyDescent="0.2">
      <c r="A1" s="31" t="s">
        <v>45</v>
      </c>
      <c r="B1" s="32"/>
      <c r="C1" s="32"/>
      <c r="D1" s="32"/>
      <c r="E1" s="32"/>
      <c r="F1" s="32"/>
      <c r="G1" s="32"/>
      <c r="H1" s="32"/>
      <c r="I1" s="32"/>
      <c r="J1" s="32"/>
      <c r="K1" s="32"/>
      <c r="L1" s="32"/>
      <c r="M1" s="32"/>
      <c r="N1" s="32"/>
      <c r="O1" s="30"/>
    </row>
    <row r="2" spans="1:23" x14ac:dyDescent="0.2">
      <c r="A2" s="31" t="s">
        <v>12</v>
      </c>
      <c r="B2" s="32"/>
      <c r="C2" s="32"/>
      <c r="D2" s="32"/>
      <c r="E2" s="32"/>
      <c r="F2" s="32"/>
      <c r="G2" s="32"/>
      <c r="H2" s="32"/>
      <c r="I2" s="32"/>
      <c r="J2" s="32"/>
      <c r="K2" s="32"/>
      <c r="L2" s="32"/>
      <c r="M2" s="32"/>
      <c r="N2" s="32"/>
      <c r="O2" s="30"/>
      <c r="Q2" s="31" t="s">
        <v>33</v>
      </c>
      <c r="R2" s="32"/>
      <c r="S2" s="32"/>
      <c r="T2" s="32"/>
      <c r="U2" s="30"/>
      <c r="V2" s="30"/>
      <c r="W2" s="30"/>
    </row>
    <row r="3" spans="1:23" x14ac:dyDescent="0.2">
      <c r="A3" s="4" t="s">
        <v>127</v>
      </c>
      <c r="B3" s="4"/>
      <c r="C3" s="4"/>
      <c r="D3" s="4"/>
      <c r="E3" s="4"/>
      <c r="F3" s="4"/>
      <c r="G3" s="4"/>
      <c r="H3" s="4"/>
      <c r="I3" s="4"/>
      <c r="J3" s="4"/>
      <c r="K3" s="4"/>
      <c r="L3" s="4"/>
      <c r="M3" s="4"/>
      <c r="N3" s="4"/>
      <c r="O3" s="4"/>
      <c r="Q3" s="4" t="s">
        <v>126</v>
      </c>
      <c r="R3" s="4"/>
      <c r="S3" s="4"/>
      <c r="T3" s="4"/>
      <c r="U3" s="4"/>
      <c r="V3" s="4"/>
      <c r="W3" s="4"/>
    </row>
    <row r="4" spans="1:23" x14ac:dyDescent="0.2">
      <c r="A4" s="5" t="s">
        <v>48</v>
      </c>
      <c r="B4" s="5"/>
      <c r="C4" s="5"/>
      <c r="D4" s="5"/>
      <c r="E4" s="5"/>
      <c r="F4" s="5"/>
      <c r="G4" s="5"/>
      <c r="H4" s="5"/>
      <c r="I4" s="5"/>
      <c r="J4" s="5"/>
      <c r="K4" s="5"/>
      <c r="L4" s="5"/>
      <c r="M4" s="5"/>
      <c r="N4" s="5"/>
      <c r="O4" s="5"/>
      <c r="R4" s="5" t="s">
        <v>7</v>
      </c>
      <c r="S4" s="5"/>
      <c r="T4" s="5"/>
    </row>
    <row r="5" spans="1:23" x14ac:dyDescent="0.2">
      <c r="A5" s="15"/>
      <c r="R5" t="s">
        <v>46</v>
      </c>
      <c r="S5" t="s">
        <v>0</v>
      </c>
      <c r="T5" t="s">
        <v>131</v>
      </c>
    </row>
    <row r="6" spans="1:23" x14ac:dyDescent="0.2">
      <c r="Q6" t="s">
        <v>97</v>
      </c>
      <c r="R6" t="s">
        <v>9</v>
      </c>
      <c r="S6" t="s">
        <v>9</v>
      </c>
      <c r="T6" t="s">
        <v>9</v>
      </c>
    </row>
    <row r="7" spans="1:23" x14ac:dyDescent="0.2">
      <c r="A7" s="16"/>
      <c r="Q7" t="s">
        <v>22</v>
      </c>
      <c r="R7" t="s">
        <v>23</v>
      </c>
      <c r="S7" t="str">
        <f>R7</f>
        <v>[WEO]</v>
      </c>
      <c r="T7" t="s">
        <v>148</v>
      </c>
    </row>
    <row r="8" spans="1:23" x14ac:dyDescent="0.2">
      <c r="Q8">
        <v>1980</v>
      </c>
      <c r="R8" s="1">
        <v>8.3000000000000007</v>
      </c>
      <c r="S8">
        <v>6.6559999999999997</v>
      </c>
    </row>
    <row r="9" spans="1:23" x14ac:dyDescent="0.2">
      <c r="Q9">
        <v>1981</v>
      </c>
      <c r="R9" s="1">
        <v>10</v>
      </c>
      <c r="S9">
        <v>7.6260000000000003</v>
      </c>
      <c r="T9">
        <f>S9-S8</f>
        <v>0.97000000000000064</v>
      </c>
    </row>
    <row r="10" spans="1:23" x14ac:dyDescent="0.2">
      <c r="Q10">
        <v>1982</v>
      </c>
      <c r="R10" s="1">
        <v>11.5</v>
      </c>
      <c r="S10">
        <v>8.7230000000000008</v>
      </c>
      <c r="T10">
        <f>S10-S9</f>
        <v>1.0970000000000004</v>
      </c>
    </row>
    <row r="11" spans="1:23" x14ac:dyDescent="0.2">
      <c r="Q11">
        <v>1983</v>
      </c>
      <c r="R11" s="1">
        <v>10.742000000000001</v>
      </c>
      <c r="S11">
        <v>7.6630000000000003</v>
      </c>
      <c r="T11">
        <f t="shared" ref="T11:T50" si="0">S11-S10</f>
        <v>-1.0600000000000005</v>
      </c>
    </row>
    <row r="12" spans="1:23" x14ac:dyDescent="0.2">
      <c r="Q12">
        <v>1984</v>
      </c>
      <c r="R12" s="1">
        <v>10.824999999999999</v>
      </c>
      <c r="S12">
        <v>6.3479999999999999</v>
      </c>
      <c r="T12">
        <f t="shared" si="0"/>
        <v>-1.3150000000000004</v>
      </c>
    </row>
    <row r="13" spans="1:23" x14ac:dyDescent="0.2">
      <c r="Q13">
        <v>1985</v>
      </c>
      <c r="R13" s="1">
        <v>10.117000000000001</v>
      </c>
      <c r="S13">
        <v>4.8680000000000003</v>
      </c>
      <c r="T13">
        <f t="shared" si="0"/>
        <v>-1.4799999999999995</v>
      </c>
    </row>
    <row r="14" spans="1:23" x14ac:dyDescent="0.2">
      <c r="Q14">
        <v>1986</v>
      </c>
      <c r="R14" s="1">
        <v>10.050000000000001</v>
      </c>
      <c r="S14">
        <v>1.296</v>
      </c>
      <c r="T14">
        <f t="shared" si="0"/>
        <v>-3.5720000000000001</v>
      </c>
    </row>
    <row r="15" spans="1:23" x14ac:dyDescent="0.2">
      <c r="Q15">
        <v>1987</v>
      </c>
      <c r="R15" s="1">
        <v>9.8079999999999998</v>
      </c>
      <c r="S15">
        <v>1.554</v>
      </c>
      <c r="T15">
        <f t="shared" si="0"/>
        <v>0.25800000000000001</v>
      </c>
    </row>
    <row r="16" spans="1:23" x14ac:dyDescent="0.2">
      <c r="Q16">
        <v>1988</v>
      </c>
      <c r="R16" s="1">
        <v>8.8330000000000002</v>
      </c>
      <c r="S16">
        <v>1.1619999999999999</v>
      </c>
      <c r="T16">
        <f t="shared" si="0"/>
        <v>-0.39200000000000013</v>
      </c>
    </row>
    <row r="17" spans="1:20" x14ac:dyDescent="0.2">
      <c r="Q17">
        <v>1989</v>
      </c>
      <c r="R17" s="1">
        <v>7.367</v>
      </c>
      <c r="S17">
        <v>3.105</v>
      </c>
      <c r="T17">
        <f t="shared" si="0"/>
        <v>1.9430000000000001</v>
      </c>
    </row>
    <row r="18" spans="1:20" x14ac:dyDescent="0.2">
      <c r="Q18">
        <v>1990</v>
      </c>
      <c r="R18" s="1">
        <v>6.5579999999999998</v>
      </c>
      <c r="S18">
        <v>3.4529999999999998</v>
      </c>
      <c r="T18">
        <f t="shared" si="0"/>
        <v>0.34799999999999986</v>
      </c>
    </row>
    <row r="19" spans="1:20" x14ac:dyDescent="0.2">
      <c r="Q19">
        <v>1991</v>
      </c>
      <c r="R19" s="1">
        <v>6.45</v>
      </c>
      <c r="S19">
        <v>3.1669999999999998</v>
      </c>
      <c r="T19">
        <f t="shared" si="0"/>
        <v>-0.28600000000000003</v>
      </c>
    </row>
    <row r="20" spans="1:20" x14ac:dyDescent="0.2">
      <c r="A20" s="5" t="s">
        <v>47</v>
      </c>
      <c r="B20" s="5"/>
      <c r="C20" s="5"/>
      <c r="D20" s="5"/>
      <c r="E20" s="5"/>
      <c r="F20" s="5"/>
      <c r="G20" s="5"/>
      <c r="H20" s="5"/>
      <c r="I20" s="5"/>
      <c r="J20" s="5"/>
      <c r="K20" s="5"/>
      <c r="L20" s="5"/>
      <c r="M20" s="5"/>
      <c r="N20" s="5"/>
      <c r="O20" s="5"/>
      <c r="Q20">
        <v>1992</v>
      </c>
      <c r="R20" s="1">
        <v>7.0919999999999996</v>
      </c>
      <c r="S20">
        <v>2.2570000000000001</v>
      </c>
      <c r="T20">
        <f t="shared" si="0"/>
        <v>-0.9099999999999997</v>
      </c>
    </row>
    <row r="21" spans="1:20" x14ac:dyDescent="0.2">
      <c r="A21" t="s">
        <v>152</v>
      </c>
      <c r="K21" s="1"/>
      <c r="Q21">
        <v>1993</v>
      </c>
      <c r="R21" s="1">
        <v>8.625</v>
      </c>
      <c r="S21">
        <v>2.4849999999999999</v>
      </c>
      <c r="T21">
        <f t="shared" si="0"/>
        <v>0.22799999999999976</v>
      </c>
    </row>
    <row r="22" spans="1:20" ht="17" thickBot="1" x14ac:dyDescent="0.25">
      <c r="A22" t="s">
        <v>132</v>
      </c>
      <c r="K22" s="26"/>
      <c r="Q22">
        <v>1994</v>
      </c>
      <c r="R22" s="1">
        <v>9.75</v>
      </c>
      <c r="S22">
        <v>2.3959999999999999</v>
      </c>
      <c r="T22">
        <f t="shared" si="0"/>
        <v>-8.8999999999999968E-2</v>
      </c>
    </row>
    <row r="23" spans="1:20" x14ac:dyDescent="0.2">
      <c r="B23" t="s">
        <v>133</v>
      </c>
      <c r="C23">
        <v>3.1278580838193379</v>
      </c>
      <c r="Q23">
        <v>1995</v>
      </c>
      <c r="R23" s="1">
        <v>9.6829999999999998</v>
      </c>
      <c r="S23">
        <v>1.2669999999999999</v>
      </c>
      <c r="T23">
        <f t="shared" si="0"/>
        <v>-1.129</v>
      </c>
    </row>
    <row r="24" spans="1:20" x14ac:dyDescent="0.2">
      <c r="B24" t="s">
        <v>134</v>
      </c>
      <c r="C24">
        <v>-0.37392717074439896</v>
      </c>
      <c r="Q24">
        <v>1996</v>
      </c>
      <c r="R24" s="1">
        <v>9.5500000000000007</v>
      </c>
      <c r="S24">
        <v>1.7649999999999999</v>
      </c>
      <c r="T24">
        <f t="shared" si="0"/>
        <v>0.498</v>
      </c>
    </row>
    <row r="25" spans="1:20" x14ac:dyDescent="0.2">
      <c r="A25" t="s">
        <v>135</v>
      </c>
      <c r="D25" t="s">
        <v>136</v>
      </c>
      <c r="Q25">
        <v>1997</v>
      </c>
      <c r="R25" s="1">
        <v>9.2170000000000005</v>
      </c>
      <c r="S25">
        <v>1.5029999999999999</v>
      </c>
      <c r="T25">
        <f t="shared" si="0"/>
        <v>-0.26200000000000001</v>
      </c>
    </row>
    <row r="26" spans="1:20" x14ac:dyDescent="0.2">
      <c r="A26" t="s">
        <v>137</v>
      </c>
      <c r="D26" t="s">
        <v>138</v>
      </c>
      <c r="Q26">
        <v>1998</v>
      </c>
      <c r="R26" s="1">
        <v>9.3420000000000005</v>
      </c>
      <c r="S26">
        <v>0.90700000000000003</v>
      </c>
      <c r="T26">
        <f t="shared" si="0"/>
        <v>-0.59599999999999986</v>
      </c>
    </row>
    <row r="27" spans="1:20" x14ac:dyDescent="0.2">
      <c r="Q27">
        <v>1999</v>
      </c>
      <c r="R27" s="1">
        <v>8.4250000000000007</v>
      </c>
      <c r="S27">
        <v>1.135</v>
      </c>
      <c r="T27">
        <f t="shared" si="0"/>
        <v>0.22799999999999998</v>
      </c>
    </row>
    <row r="28" spans="1:20" x14ac:dyDescent="0.2">
      <c r="Q28">
        <v>2000</v>
      </c>
      <c r="R28" s="1">
        <v>6.8579999999999997</v>
      </c>
      <c r="S28">
        <v>2.6789999999999998</v>
      </c>
      <c r="T28">
        <f t="shared" si="0"/>
        <v>1.5439999999999998</v>
      </c>
    </row>
    <row r="29" spans="1:20" x14ac:dyDescent="0.2">
      <c r="Q29">
        <v>2001</v>
      </c>
      <c r="R29" s="1">
        <v>6.5670000000000002</v>
      </c>
      <c r="S29">
        <v>2.4350000000000001</v>
      </c>
      <c r="T29">
        <f t="shared" si="0"/>
        <v>-0.24399999999999977</v>
      </c>
    </row>
    <row r="30" spans="1:20" ht="17" thickBot="1" x14ac:dyDescent="0.25">
      <c r="A30" t="s">
        <v>151</v>
      </c>
      <c r="Q30">
        <v>2002</v>
      </c>
      <c r="R30" s="1">
        <v>7.5250000000000004</v>
      </c>
      <c r="S30">
        <v>1.548</v>
      </c>
      <c r="T30">
        <f t="shared" si="0"/>
        <v>-0.88700000000000001</v>
      </c>
    </row>
    <row r="31" spans="1:20" x14ac:dyDescent="0.2">
      <c r="A31" s="39" t="s">
        <v>49</v>
      </c>
      <c r="B31" s="39"/>
      <c r="C31" s="1"/>
      <c r="D31" s="1"/>
      <c r="E31" s="1"/>
      <c r="F31" s="1"/>
      <c r="G31" s="1"/>
      <c r="H31" s="1"/>
      <c r="I31" s="1"/>
      <c r="Q31">
        <v>2003</v>
      </c>
      <c r="R31" s="1">
        <v>8.1750000000000007</v>
      </c>
      <c r="S31">
        <v>1.5169999999999999</v>
      </c>
      <c r="T31">
        <f t="shared" si="0"/>
        <v>-3.1000000000000139E-2</v>
      </c>
    </row>
    <row r="32" spans="1:20" x14ac:dyDescent="0.2">
      <c r="A32" s="1" t="s">
        <v>50</v>
      </c>
      <c r="B32" s="1">
        <v>0.33340350000000002</v>
      </c>
      <c r="C32" s="1"/>
      <c r="D32" s="1"/>
      <c r="E32" s="1"/>
      <c r="F32" s="1"/>
      <c r="G32" s="1"/>
      <c r="H32" s="1"/>
      <c r="I32" s="1"/>
      <c r="Q32">
        <v>2004</v>
      </c>
      <c r="R32" s="1">
        <v>8.3829999999999991</v>
      </c>
      <c r="S32">
        <v>1.857</v>
      </c>
      <c r="T32">
        <f t="shared" si="0"/>
        <v>0.34000000000000008</v>
      </c>
    </row>
    <row r="33" spans="1:20" x14ac:dyDescent="0.2">
      <c r="A33" s="1" t="s">
        <v>51</v>
      </c>
      <c r="B33" s="1">
        <v>0.1111579</v>
      </c>
      <c r="C33" s="1"/>
      <c r="D33" s="1"/>
      <c r="E33" s="1"/>
      <c r="F33" s="1"/>
      <c r="G33" s="1"/>
      <c r="H33" s="1"/>
      <c r="I33" s="1"/>
      <c r="Q33">
        <v>2005</v>
      </c>
      <c r="R33" s="1">
        <v>8.4749999999999996</v>
      </c>
      <c r="S33">
        <v>2.5369999999999999</v>
      </c>
      <c r="T33">
        <f t="shared" si="0"/>
        <v>0.67999999999999994</v>
      </c>
    </row>
    <row r="34" spans="1:20" x14ac:dyDescent="0.2">
      <c r="A34" s="1" t="s">
        <v>52</v>
      </c>
      <c r="B34" s="1">
        <v>8.8936840000000003E-2</v>
      </c>
      <c r="C34" s="1"/>
      <c r="D34" s="1"/>
      <c r="E34" s="1"/>
      <c r="F34" s="1"/>
      <c r="G34" s="1"/>
      <c r="H34" s="1"/>
      <c r="I34" s="1"/>
      <c r="Q34">
        <v>2006</v>
      </c>
      <c r="R34" s="1">
        <v>8.2669999999999995</v>
      </c>
      <c r="S34">
        <v>2.3279999999999998</v>
      </c>
      <c r="T34">
        <f t="shared" si="0"/>
        <v>-0.20900000000000007</v>
      </c>
    </row>
    <row r="35" spans="1:20" x14ac:dyDescent="0.2">
      <c r="A35" s="1" t="s">
        <v>53</v>
      </c>
      <c r="B35" s="1">
        <v>1.6195268899999999</v>
      </c>
      <c r="C35" s="1"/>
      <c r="D35" s="1"/>
      <c r="E35" s="1"/>
      <c r="F35" s="1"/>
      <c r="G35" s="1"/>
      <c r="H35" s="1"/>
      <c r="I35" s="1"/>
      <c r="Q35">
        <v>2007</v>
      </c>
      <c r="R35" s="1">
        <v>7.492</v>
      </c>
      <c r="S35">
        <v>1.8160000000000001</v>
      </c>
      <c r="T35">
        <f t="shared" si="0"/>
        <v>-0.51199999999999979</v>
      </c>
    </row>
    <row r="36" spans="1:20" ht="17" thickBot="1" x14ac:dyDescent="0.25">
      <c r="A36" s="26" t="s">
        <v>54</v>
      </c>
      <c r="B36" s="26">
        <v>42</v>
      </c>
      <c r="C36" s="1"/>
      <c r="D36" s="1"/>
      <c r="E36" s="1"/>
      <c r="F36" s="1"/>
      <c r="G36" s="1"/>
      <c r="H36" s="1"/>
      <c r="I36" s="1"/>
      <c r="Q36">
        <v>2008</v>
      </c>
      <c r="R36" s="1">
        <v>6.9669999999999996</v>
      </c>
      <c r="S36">
        <v>4.4889999999999999</v>
      </c>
      <c r="T36">
        <f t="shared" si="0"/>
        <v>2.673</v>
      </c>
    </row>
    <row r="37" spans="1:20" x14ac:dyDescent="0.2">
      <c r="A37" s="1"/>
      <c r="B37" s="1"/>
      <c r="C37" s="1"/>
      <c r="D37" s="1"/>
      <c r="E37" s="1"/>
      <c r="F37" s="1"/>
      <c r="G37" s="1"/>
      <c r="H37" s="1"/>
      <c r="I37" s="1"/>
      <c r="Q37">
        <v>2009</v>
      </c>
      <c r="R37" s="1">
        <v>7.992</v>
      </c>
      <c r="S37">
        <v>-6.0000000000000001E-3</v>
      </c>
      <c r="T37">
        <f t="shared" si="0"/>
        <v>-4.4950000000000001</v>
      </c>
    </row>
    <row r="38" spans="1:20" ht="17" thickBot="1" x14ac:dyDescent="0.25">
      <c r="A38" s="1" t="s">
        <v>55</v>
      </c>
      <c r="B38" s="1"/>
      <c r="C38" s="1"/>
      <c r="D38" s="1"/>
      <c r="E38" s="1"/>
      <c r="F38" s="1"/>
      <c r="G38" s="1"/>
      <c r="H38" s="1"/>
      <c r="I38" s="1"/>
      <c r="Q38">
        <v>2010</v>
      </c>
      <c r="R38" s="1">
        <v>8.3829999999999991</v>
      </c>
      <c r="S38">
        <v>2.3340000000000001</v>
      </c>
      <c r="T38">
        <f t="shared" si="0"/>
        <v>2.34</v>
      </c>
    </row>
    <row r="39" spans="1:20" x14ac:dyDescent="0.2">
      <c r="A39" s="40"/>
      <c r="B39" s="40" t="s">
        <v>60</v>
      </c>
      <c r="C39" s="40" t="s">
        <v>61</v>
      </c>
      <c r="D39" s="40" t="s">
        <v>62</v>
      </c>
      <c r="E39" s="40" t="s">
        <v>63</v>
      </c>
      <c r="F39" s="40" t="s">
        <v>64</v>
      </c>
      <c r="G39" s="1"/>
      <c r="H39" s="1"/>
      <c r="I39" s="1"/>
      <c r="Q39">
        <v>2011</v>
      </c>
      <c r="R39" s="1">
        <v>7.2080000000000002</v>
      </c>
      <c r="S39">
        <v>3.3530000000000002</v>
      </c>
      <c r="T39">
        <f t="shared" si="0"/>
        <v>1.0190000000000001</v>
      </c>
    </row>
    <row r="40" spans="1:20" x14ac:dyDescent="0.2">
      <c r="A40" s="1" t="s">
        <v>56</v>
      </c>
      <c r="B40" s="1">
        <v>1</v>
      </c>
      <c r="C40" s="1">
        <v>13.1205494</v>
      </c>
      <c r="D40" s="1">
        <v>13.1205494</v>
      </c>
      <c r="E40" s="1">
        <v>5.0023686600000001</v>
      </c>
      <c r="F40" s="1">
        <v>3.095494E-2</v>
      </c>
      <c r="G40" s="1"/>
      <c r="H40" s="1"/>
      <c r="I40" s="1"/>
      <c r="Q40">
        <v>2012</v>
      </c>
      <c r="R40" s="1">
        <v>7.65</v>
      </c>
      <c r="S40">
        <v>2.6259999999999999</v>
      </c>
      <c r="T40">
        <f t="shared" si="0"/>
        <v>-0.72700000000000031</v>
      </c>
    </row>
    <row r="41" spans="1:20" x14ac:dyDescent="0.2">
      <c r="A41" s="1" t="s">
        <v>57</v>
      </c>
      <c r="B41" s="1">
        <v>40</v>
      </c>
      <c r="C41" s="1">
        <v>104.914694</v>
      </c>
      <c r="D41" s="1">
        <v>2.62286734</v>
      </c>
      <c r="E41" s="1"/>
      <c r="F41" s="1"/>
      <c r="G41" s="1"/>
      <c r="H41" s="1"/>
      <c r="I41" s="1"/>
      <c r="Q41">
        <v>2013</v>
      </c>
      <c r="R41" s="1">
        <v>8.5500000000000007</v>
      </c>
      <c r="S41">
        <v>1.248</v>
      </c>
      <c r="T41">
        <f t="shared" si="0"/>
        <v>-1.3779999999999999</v>
      </c>
    </row>
    <row r="42" spans="1:20" ht="17" thickBot="1" x14ac:dyDescent="0.25">
      <c r="A42" s="26" t="s">
        <v>58</v>
      </c>
      <c r="B42" s="26">
        <v>41</v>
      </c>
      <c r="C42" s="26">
        <v>118.03524299999999</v>
      </c>
      <c r="D42" s="26"/>
      <c r="E42" s="26"/>
      <c r="F42" s="26"/>
      <c r="G42" s="1"/>
      <c r="H42" s="1"/>
      <c r="I42" s="1"/>
      <c r="Q42">
        <v>2014</v>
      </c>
      <c r="R42" s="1">
        <v>8.6579999999999995</v>
      </c>
      <c r="S42">
        <v>0.49</v>
      </c>
      <c r="T42">
        <f t="shared" si="0"/>
        <v>-0.75800000000000001</v>
      </c>
    </row>
    <row r="43" spans="1:20" ht="17" thickBot="1" x14ac:dyDescent="0.25">
      <c r="A43" s="1"/>
      <c r="B43" s="1"/>
      <c r="C43" s="1"/>
      <c r="D43" s="1"/>
      <c r="E43" s="1"/>
      <c r="F43" s="1"/>
      <c r="G43" s="1"/>
      <c r="H43" s="1"/>
      <c r="I43" s="1"/>
      <c r="Q43">
        <v>2015</v>
      </c>
      <c r="R43" s="1">
        <v>8.6579999999999995</v>
      </c>
      <c r="S43">
        <v>0.62</v>
      </c>
      <c r="T43">
        <f t="shared" si="0"/>
        <v>0.13</v>
      </c>
    </row>
    <row r="44" spans="1:20" x14ac:dyDescent="0.2">
      <c r="A44" s="40"/>
      <c r="B44" s="40" t="s">
        <v>65</v>
      </c>
      <c r="C44" s="40" t="s">
        <v>53</v>
      </c>
      <c r="D44" s="40" t="s">
        <v>66</v>
      </c>
      <c r="E44" s="40" t="s">
        <v>67</v>
      </c>
      <c r="F44" s="40" t="s">
        <v>68</v>
      </c>
      <c r="G44" s="40" t="s">
        <v>69</v>
      </c>
      <c r="H44" s="40" t="s">
        <v>70</v>
      </c>
      <c r="I44" s="40" t="s">
        <v>71</v>
      </c>
      <c r="Q44">
        <v>2016</v>
      </c>
      <c r="R44" s="1">
        <v>7.9249999999999998</v>
      </c>
      <c r="S44">
        <v>1.77</v>
      </c>
      <c r="T44">
        <f t="shared" si="0"/>
        <v>1.1499999999999999</v>
      </c>
    </row>
    <row r="45" spans="1:20" x14ac:dyDescent="0.2">
      <c r="A45" s="1" t="s">
        <v>59</v>
      </c>
      <c r="B45" s="1">
        <v>3.1278580800000002</v>
      </c>
      <c r="C45" s="1">
        <v>1.3911517799999999</v>
      </c>
      <c r="D45" s="1">
        <v>2.24839455</v>
      </c>
      <c r="E45" s="1">
        <v>3.01295E-2</v>
      </c>
      <c r="F45" s="1">
        <v>0.31623544999999997</v>
      </c>
      <c r="G45" s="1">
        <v>5.9394807199999997</v>
      </c>
      <c r="H45" s="1">
        <v>0.31623544999999997</v>
      </c>
      <c r="I45" s="1">
        <v>5.9394807199999997</v>
      </c>
      <c r="Q45">
        <v>2017</v>
      </c>
      <c r="R45" s="1">
        <v>7.1669999999999998</v>
      </c>
      <c r="S45">
        <v>2.2240000000000002</v>
      </c>
      <c r="T45">
        <f t="shared" si="0"/>
        <v>0.45400000000000018</v>
      </c>
    </row>
    <row r="46" spans="1:20" ht="17" thickBot="1" x14ac:dyDescent="0.25">
      <c r="A46" s="26" t="s">
        <v>72</v>
      </c>
      <c r="B46" s="26">
        <v>-0.37392720000000002</v>
      </c>
      <c r="C46" s="26">
        <v>0.16718572000000001</v>
      </c>
      <c r="D46" s="26">
        <v>-2.2365976000000001</v>
      </c>
      <c r="E46" s="26">
        <v>3.095494E-2</v>
      </c>
      <c r="F46" s="26">
        <v>-0.71182210000000001</v>
      </c>
      <c r="G46" s="26">
        <v>-3.60322E-2</v>
      </c>
      <c r="H46" s="26">
        <v>-0.71182210000000001</v>
      </c>
      <c r="I46" s="26">
        <v>-3.60322E-2</v>
      </c>
      <c r="Q46">
        <v>2018</v>
      </c>
      <c r="R46" s="1">
        <v>6.0419999999999998</v>
      </c>
      <c r="S46">
        <v>2.3109999999999999</v>
      </c>
      <c r="T46">
        <f t="shared" si="0"/>
        <v>8.6999999999999744E-2</v>
      </c>
    </row>
    <row r="47" spans="1:20" x14ac:dyDescent="0.2">
      <c r="Q47">
        <v>2019</v>
      </c>
      <c r="R47" s="1">
        <v>5.4580000000000002</v>
      </c>
      <c r="S47">
        <v>1.2490000000000001</v>
      </c>
      <c r="T47">
        <f t="shared" si="0"/>
        <v>-1.0619999999999998</v>
      </c>
    </row>
    <row r="48" spans="1:20" x14ac:dyDescent="0.2">
      <c r="A48" s="5" t="s">
        <v>74</v>
      </c>
      <c r="B48" s="5"/>
      <c r="C48" s="5"/>
      <c r="D48" s="5"/>
      <c r="E48" s="5"/>
      <c r="F48" s="5"/>
      <c r="G48" s="5"/>
      <c r="H48" s="5"/>
      <c r="I48" s="5"/>
      <c r="J48" s="5"/>
      <c r="K48" s="5"/>
      <c r="L48" s="5"/>
      <c r="M48" s="5"/>
      <c r="N48" s="5"/>
      <c r="O48" s="5"/>
      <c r="Q48">
        <v>2020</v>
      </c>
      <c r="R48" s="1">
        <v>5.75</v>
      </c>
      <c r="S48">
        <v>0.42799999999999999</v>
      </c>
      <c r="T48">
        <f t="shared" si="0"/>
        <v>-0.82100000000000017</v>
      </c>
    </row>
    <row r="49" spans="1:20" x14ac:dyDescent="0.2">
      <c r="A49" t="s">
        <v>73</v>
      </c>
      <c r="B49">
        <v>0.11115789699014532</v>
      </c>
      <c r="Q49">
        <v>2021</v>
      </c>
      <c r="R49" s="1">
        <v>6.2670000000000003</v>
      </c>
      <c r="S49">
        <v>3.222</v>
      </c>
      <c r="T49">
        <f t="shared" si="0"/>
        <v>2.794</v>
      </c>
    </row>
    <row r="50" spans="1:20" x14ac:dyDescent="0.2">
      <c r="A50" t="s">
        <v>139</v>
      </c>
      <c r="Q50">
        <v>2022</v>
      </c>
      <c r="R50" s="1">
        <v>5.4459999999999997</v>
      </c>
      <c r="S50">
        <v>9.4710000000000001</v>
      </c>
      <c r="T50">
        <f t="shared" si="0"/>
        <v>6.2490000000000006</v>
      </c>
    </row>
    <row r="52" spans="1:20" x14ac:dyDescent="0.2">
      <c r="A52" s="5" t="s">
        <v>75</v>
      </c>
      <c r="B52" s="5"/>
      <c r="C52" s="5"/>
      <c r="D52" s="5"/>
      <c r="E52" s="5"/>
      <c r="F52" s="5"/>
      <c r="G52" s="5"/>
      <c r="H52" s="5"/>
      <c r="I52" s="5"/>
      <c r="J52" s="5"/>
      <c r="K52" s="5"/>
      <c r="L52" s="5"/>
      <c r="M52" s="5"/>
      <c r="N52" s="5"/>
      <c r="O52" s="5"/>
    </row>
    <row r="53" spans="1:20" x14ac:dyDescent="0.2">
      <c r="A53" s="5"/>
      <c r="B53" s="5" t="s">
        <v>76</v>
      </c>
      <c r="C53" s="5"/>
      <c r="D53" s="5"/>
      <c r="E53" s="5"/>
      <c r="F53" s="5"/>
      <c r="G53" s="5"/>
      <c r="H53" s="5"/>
      <c r="I53" s="5"/>
      <c r="J53" s="5"/>
      <c r="K53" s="5"/>
      <c r="L53" s="5"/>
      <c r="M53" s="5"/>
      <c r="N53" s="5"/>
      <c r="O53" s="5"/>
    </row>
    <row r="54" spans="1:20" x14ac:dyDescent="0.2">
      <c r="B54" t="s">
        <v>77</v>
      </c>
      <c r="C54" t="s">
        <v>82</v>
      </c>
    </row>
    <row r="55" spans="1:20" x14ac:dyDescent="0.2">
      <c r="C55" t="s">
        <v>83</v>
      </c>
    </row>
    <row r="56" spans="1:20" x14ac:dyDescent="0.2">
      <c r="B56" t="s">
        <v>92</v>
      </c>
    </row>
    <row r="57" spans="1:20" x14ac:dyDescent="0.2">
      <c r="C57" t="s">
        <v>78</v>
      </c>
    </row>
    <row r="58" spans="1:20" x14ac:dyDescent="0.2">
      <c r="A58" s="16"/>
      <c r="C58" t="s">
        <v>81</v>
      </c>
    </row>
    <row r="59" spans="1:20" x14ac:dyDescent="0.2">
      <c r="C59" t="s">
        <v>79</v>
      </c>
    </row>
    <row r="60" spans="1:20" x14ac:dyDescent="0.2">
      <c r="C60" t="s">
        <v>80</v>
      </c>
    </row>
    <row r="62" spans="1:20" x14ac:dyDescent="0.2">
      <c r="A62" s="27" t="s">
        <v>84</v>
      </c>
      <c r="B62" s="5"/>
      <c r="C62" s="5"/>
      <c r="D62" s="5"/>
      <c r="E62" s="5"/>
      <c r="F62" s="5"/>
      <c r="G62" s="5"/>
      <c r="H62" s="5"/>
      <c r="I62" s="5"/>
      <c r="J62" s="5"/>
      <c r="K62" s="5"/>
      <c r="L62" s="5"/>
      <c r="M62" s="5"/>
      <c r="N62" s="5"/>
      <c r="O62" s="5"/>
    </row>
    <row r="63" spans="1:20" x14ac:dyDescent="0.2">
      <c r="A63" s="16" t="s">
        <v>87</v>
      </c>
      <c r="B63" t="s">
        <v>88</v>
      </c>
    </row>
    <row r="64" spans="1:20" x14ac:dyDescent="0.2">
      <c r="B64" t="s">
        <v>140</v>
      </c>
    </row>
    <row r="65" spans="1:4" x14ac:dyDescent="0.2">
      <c r="A65" s="16" t="s">
        <v>85</v>
      </c>
    </row>
    <row r="66" spans="1:4" x14ac:dyDescent="0.2">
      <c r="A66" t="s">
        <v>86</v>
      </c>
    </row>
    <row r="67" spans="1:4" x14ac:dyDescent="0.2">
      <c r="A67" s="16" t="s">
        <v>89</v>
      </c>
    </row>
    <row r="68" spans="1:4" x14ac:dyDescent="0.2">
      <c r="A68" s="16" t="s">
        <v>87</v>
      </c>
      <c r="B68" t="s">
        <v>88</v>
      </c>
    </row>
    <row r="69" spans="1:4" x14ac:dyDescent="0.2">
      <c r="A69">
        <v>0</v>
      </c>
      <c r="B69" t="s">
        <v>141</v>
      </c>
      <c r="D69" t="s">
        <v>90</v>
      </c>
    </row>
    <row r="70" spans="1:4" x14ac:dyDescent="0.2">
      <c r="A70" s="28" t="s">
        <v>91</v>
      </c>
      <c r="B70" t="s">
        <v>142</v>
      </c>
    </row>
    <row r="71" spans="1:4" x14ac:dyDescent="0.2">
      <c r="A71" s="28" t="s">
        <v>91</v>
      </c>
      <c r="B71">
        <f xml:space="preserve"> 3.12/0.375</f>
        <v>8.32</v>
      </c>
      <c r="C71" t="s">
        <v>9</v>
      </c>
    </row>
    <row r="73" spans="1:4" x14ac:dyDescent="0.2">
      <c r="A73" t="s">
        <v>143</v>
      </c>
    </row>
  </sheetData>
  <phoneticPr fontId="9" type="noConversion"/>
  <pageMargins left="0.7" right="0.7" top="0.75" bottom="0.75" header="0.3" footer="0.3"/>
  <pageSetup paperSize="9" orientation="portrait" horizontalDpi="0" verticalDpi="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25AB5E-76A5-464D-B089-8CE9D56FCAA5}">
  <dimension ref="A1:T84"/>
  <sheetViews>
    <sheetView zoomScale="88" workbookViewId="0">
      <selection activeCell="D37" sqref="D37"/>
    </sheetView>
  </sheetViews>
  <sheetFormatPr baseColWidth="10" defaultColWidth="11.1640625" defaultRowHeight="16" x14ac:dyDescent="0.2"/>
  <sheetData>
    <row r="1" spans="1:20" x14ac:dyDescent="0.2">
      <c r="A1" s="31" t="s">
        <v>146</v>
      </c>
      <c r="B1" s="32"/>
      <c r="C1" s="32"/>
      <c r="D1" s="32"/>
      <c r="E1" s="32"/>
      <c r="F1" s="32"/>
      <c r="G1" s="32"/>
      <c r="H1" s="32"/>
      <c r="I1" s="32"/>
      <c r="J1" s="32"/>
      <c r="K1" s="32"/>
      <c r="L1" s="32"/>
      <c r="M1" s="32"/>
      <c r="N1" s="32"/>
    </row>
    <row r="2" spans="1:20" x14ac:dyDescent="0.2">
      <c r="A2" s="31" t="s">
        <v>12</v>
      </c>
      <c r="B2" s="32"/>
      <c r="C2" s="32"/>
      <c r="D2" s="32"/>
      <c r="E2" s="32"/>
      <c r="F2" s="32"/>
      <c r="G2" s="32"/>
      <c r="H2" s="32"/>
      <c r="I2" s="32"/>
      <c r="J2" s="32"/>
      <c r="K2" s="32"/>
      <c r="L2" s="32"/>
      <c r="M2" s="32"/>
      <c r="N2" s="32"/>
      <c r="Q2" s="31" t="s">
        <v>33</v>
      </c>
      <c r="R2" s="32"/>
      <c r="S2" s="32"/>
      <c r="T2" s="32"/>
    </row>
    <row r="3" spans="1:20" x14ac:dyDescent="0.2">
      <c r="A3" s="4" t="s">
        <v>127</v>
      </c>
      <c r="B3" s="4"/>
      <c r="C3" s="4"/>
      <c r="D3" s="4"/>
      <c r="E3" s="4"/>
      <c r="F3" s="4"/>
      <c r="G3" s="4"/>
      <c r="H3" s="4"/>
      <c r="I3" s="4"/>
      <c r="J3" s="4"/>
      <c r="K3" s="4"/>
      <c r="L3" s="4"/>
      <c r="M3" s="4"/>
      <c r="N3" s="4"/>
      <c r="Q3" s="4" t="s">
        <v>126</v>
      </c>
      <c r="R3" s="4"/>
      <c r="S3" s="4"/>
      <c r="T3" s="4"/>
    </row>
    <row r="4" spans="1:20" x14ac:dyDescent="0.2">
      <c r="A4" s="5" t="s">
        <v>147</v>
      </c>
      <c r="B4" s="5"/>
      <c r="C4" s="5"/>
      <c r="D4" s="5"/>
      <c r="E4" s="5"/>
      <c r="F4" s="5"/>
      <c r="G4" s="5"/>
      <c r="H4" s="5"/>
      <c r="I4" s="5"/>
      <c r="J4" s="5"/>
      <c r="K4" s="5"/>
      <c r="L4" s="5"/>
      <c r="M4" s="5"/>
      <c r="N4" s="5"/>
      <c r="R4" s="5" t="s">
        <v>7</v>
      </c>
      <c r="S4" s="5"/>
      <c r="T4" s="5"/>
    </row>
    <row r="5" spans="1:20" x14ac:dyDescent="0.2">
      <c r="A5" s="15"/>
      <c r="R5" s="37" t="s">
        <v>1</v>
      </c>
      <c r="S5" t="s">
        <v>144</v>
      </c>
      <c r="T5" s="37" t="s">
        <v>145</v>
      </c>
    </row>
    <row r="6" spans="1:20" x14ac:dyDescent="0.2">
      <c r="Q6" t="s">
        <v>22</v>
      </c>
      <c r="R6" t="s">
        <v>23</v>
      </c>
      <c r="S6" t="s">
        <v>149</v>
      </c>
      <c r="T6" t="s">
        <v>98</v>
      </c>
    </row>
    <row r="7" spans="1:20" x14ac:dyDescent="0.2">
      <c r="Q7">
        <v>1980</v>
      </c>
      <c r="R7" s="35">
        <v>8.3000000000000007</v>
      </c>
    </row>
    <row r="8" spans="1:20" x14ac:dyDescent="0.2">
      <c r="Q8">
        <v>1981</v>
      </c>
      <c r="R8" s="35">
        <v>10</v>
      </c>
      <c r="S8" s="35">
        <f>R8-R7</f>
        <v>1.6999999999999993</v>
      </c>
      <c r="T8" s="38">
        <f>-0.00279569297201539*100</f>
        <v>-0.279569297201539</v>
      </c>
    </row>
    <row r="9" spans="1:20" x14ac:dyDescent="0.2">
      <c r="Q9">
        <v>1982</v>
      </c>
      <c r="R9" s="35">
        <v>11.5</v>
      </c>
      <c r="S9" s="35">
        <f t="shared" ref="S9:S49" si="0">R9-R8</f>
        <v>1.5</v>
      </c>
      <c r="T9" s="38">
        <f>0.00594940690982439*100</f>
        <v>0.59494069098243907</v>
      </c>
    </row>
    <row r="10" spans="1:20" x14ac:dyDescent="0.2">
      <c r="Q10">
        <v>1983</v>
      </c>
      <c r="R10" s="35">
        <v>10.742000000000001</v>
      </c>
      <c r="S10" s="35">
        <f t="shared" si="0"/>
        <v>-0.75799999999999912</v>
      </c>
      <c r="T10" s="38">
        <f>0.00312267179293789*100</f>
        <v>0.312267179293789</v>
      </c>
    </row>
    <row r="11" spans="1:20" x14ac:dyDescent="0.2">
      <c r="Q11">
        <v>1984</v>
      </c>
      <c r="R11" s="35">
        <v>10.824999999999999</v>
      </c>
      <c r="S11" s="35">
        <f t="shared" si="0"/>
        <v>8.2999999999998408E-2</v>
      </c>
      <c r="T11" s="38">
        <f>0.0246606241489815*100</f>
        <v>2.46606241489815</v>
      </c>
    </row>
    <row r="12" spans="1:20" x14ac:dyDescent="0.2">
      <c r="Q12">
        <v>1985</v>
      </c>
      <c r="R12" s="35">
        <v>10.117000000000001</v>
      </c>
      <c r="S12" s="35">
        <f t="shared" si="0"/>
        <v>-0.70799999999999841</v>
      </c>
      <c r="T12" s="38">
        <f>0.0165190156599553*100</f>
        <v>1.6519015659955301</v>
      </c>
    </row>
    <row r="13" spans="1:20" x14ac:dyDescent="0.2">
      <c r="N13" s="37"/>
      <c r="Q13">
        <v>1986</v>
      </c>
      <c r="R13" s="35">
        <v>10.050000000000001</v>
      </c>
      <c r="S13" s="35">
        <f t="shared" si="0"/>
        <v>-6.7000000000000171E-2</v>
      </c>
      <c r="T13" s="38">
        <f>0.0182268741857108*100</f>
        <v>1.8226874185710802</v>
      </c>
    </row>
    <row r="14" spans="1:20" x14ac:dyDescent="0.2">
      <c r="Q14">
        <v>1987</v>
      </c>
      <c r="R14" s="35">
        <v>9.8079999999999998</v>
      </c>
      <c r="S14" s="35">
        <f t="shared" si="0"/>
        <v>-0.24200000000000088</v>
      </c>
      <c r="T14" s="38">
        <f>0.0230663156575154*100</f>
        <v>2.3066315657515402</v>
      </c>
    </row>
    <row r="15" spans="1:20" x14ac:dyDescent="0.2">
      <c r="Q15">
        <v>1988</v>
      </c>
      <c r="R15" s="35">
        <v>8.8330000000000002</v>
      </c>
      <c r="S15" s="35">
        <f t="shared" si="0"/>
        <v>-0.97499999999999964</v>
      </c>
      <c r="T15" s="38">
        <f>0.047234745572931*100</f>
        <v>4.7234745572931001</v>
      </c>
    </row>
    <row r="16" spans="1:20" x14ac:dyDescent="0.2">
      <c r="Q16">
        <v>1989</v>
      </c>
      <c r="R16" s="35">
        <v>7.367</v>
      </c>
      <c r="S16" s="35">
        <f t="shared" si="0"/>
        <v>-1.4660000000000002</v>
      </c>
      <c r="T16" s="38">
        <f>0.0346906168296698*100</f>
        <v>3.4690616829669798</v>
      </c>
    </row>
    <row r="17" spans="1:20" x14ac:dyDescent="0.2">
      <c r="Q17">
        <v>1990</v>
      </c>
      <c r="R17" s="35">
        <v>6.5579999999999998</v>
      </c>
      <c r="S17" s="35">
        <f t="shared" si="0"/>
        <v>-0.80900000000000016</v>
      </c>
      <c r="T17" s="38">
        <f>0.0313750263213308*100</f>
        <v>3.1375026321330801</v>
      </c>
    </row>
    <row r="18" spans="1:20" x14ac:dyDescent="0.2">
      <c r="Q18">
        <v>1991</v>
      </c>
      <c r="R18" s="35">
        <v>6.45</v>
      </c>
      <c r="S18" s="35">
        <f t="shared" si="0"/>
        <v>-0.10799999999999965</v>
      </c>
      <c r="T18" s="38">
        <f>0.0183294768839889*100</f>
        <v>1.83294768839889</v>
      </c>
    </row>
    <row r="19" spans="1:20" x14ac:dyDescent="0.2">
      <c r="Q19">
        <v>1992</v>
      </c>
      <c r="R19" s="35">
        <v>7.0919999999999996</v>
      </c>
      <c r="S19" s="35">
        <f t="shared" si="0"/>
        <v>0.64199999999999946</v>
      </c>
      <c r="T19" s="38">
        <f>0.0153077894111532*100</f>
        <v>1.5307789411153201</v>
      </c>
    </row>
    <row r="20" spans="1:20" x14ac:dyDescent="0.2">
      <c r="Q20">
        <v>1993</v>
      </c>
      <c r="R20" s="35">
        <v>8.625</v>
      </c>
      <c r="S20" s="35">
        <f t="shared" si="0"/>
        <v>1.5330000000000004</v>
      </c>
      <c r="T20" s="38">
        <f>-0.00962104562591649*100</f>
        <v>-0.962104562591649</v>
      </c>
    </row>
    <row r="21" spans="1:20" x14ac:dyDescent="0.2">
      <c r="Q21">
        <v>1994</v>
      </c>
      <c r="R21" s="35">
        <v>9.75</v>
      </c>
      <c r="S21" s="35">
        <f t="shared" si="0"/>
        <v>1.125</v>
      </c>
      <c r="T21" s="38">
        <f>0.0322709281030307*100</f>
        <v>3.2270928103030698</v>
      </c>
    </row>
    <row r="22" spans="1:20" x14ac:dyDescent="0.2">
      <c r="Q22">
        <v>1995</v>
      </c>
      <c r="R22" s="35">
        <v>9.6829999999999998</v>
      </c>
      <c r="S22" s="35">
        <f t="shared" si="0"/>
        <v>-6.7000000000000171E-2</v>
      </c>
      <c r="T22" s="38">
        <f>0.0238471663828996*100</f>
        <v>2.3847166382899601</v>
      </c>
    </row>
    <row r="23" spans="1:20" x14ac:dyDescent="0.2">
      <c r="Q23">
        <v>1996</v>
      </c>
      <c r="R23" s="35">
        <v>9.5500000000000007</v>
      </c>
      <c r="S23" s="35">
        <f t="shared" si="0"/>
        <v>-0.13299999999999912</v>
      </c>
      <c r="T23" s="38">
        <f>0.0132127348125168*100</f>
        <v>1.32127348125168</v>
      </c>
    </row>
    <row r="24" spans="1:20" x14ac:dyDescent="0.2">
      <c r="Q24">
        <v>1997</v>
      </c>
      <c r="R24" s="35">
        <v>9.2170000000000005</v>
      </c>
      <c r="S24" s="35">
        <f t="shared" si="0"/>
        <v>-0.33300000000000018</v>
      </c>
      <c r="T24" s="38">
        <f>0.037935184003917*100</f>
        <v>3.7935184003917004</v>
      </c>
    </row>
    <row r="25" spans="1:20" x14ac:dyDescent="0.2">
      <c r="Q25">
        <v>1998</v>
      </c>
      <c r="R25" s="35">
        <v>9.3420000000000005</v>
      </c>
      <c r="S25" s="35">
        <f t="shared" si="0"/>
        <v>0.125</v>
      </c>
      <c r="T25" s="38">
        <f>0.0196164412686074*100</f>
        <v>1.9616441268607399</v>
      </c>
    </row>
    <row r="26" spans="1:20" x14ac:dyDescent="0.2">
      <c r="Q26">
        <v>1999</v>
      </c>
      <c r="R26" s="35">
        <v>8.4250000000000007</v>
      </c>
      <c r="S26" s="35">
        <f t="shared" si="0"/>
        <v>-0.91699999999999982</v>
      </c>
      <c r="T26" s="38">
        <f>0.0354285044049419*100</f>
        <v>3.5428504404941901</v>
      </c>
    </row>
    <row r="27" spans="1:20" x14ac:dyDescent="0.2">
      <c r="Q27">
        <v>2000</v>
      </c>
      <c r="R27" s="35">
        <v>6.8579999999999997</v>
      </c>
      <c r="S27" s="35">
        <f t="shared" si="0"/>
        <v>-1.5670000000000011</v>
      </c>
      <c r="T27" s="38">
        <f>0.0371677963008414*100</f>
        <v>3.7167796300841403</v>
      </c>
    </row>
    <row r="28" spans="1:20" x14ac:dyDescent="0.2">
      <c r="Q28">
        <v>2001</v>
      </c>
      <c r="R28" s="35">
        <v>6.5670000000000002</v>
      </c>
      <c r="S28" s="35">
        <f t="shared" si="0"/>
        <v>-0.29099999999999948</v>
      </c>
      <c r="T28" s="38">
        <f>0.010997712475805*100</f>
        <v>1.0997712475804999</v>
      </c>
    </row>
    <row r="29" spans="1:20" x14ac:dyDescent="0.2">
      <c r="Q29">
        <v>2002</v>
      </c>
      <c r="R29" s="35">
        <v>7.5250000000000004</v>
      </c>
      <c r="S29" s="35">
        <f t="shared" si="0"/>
        <v>0.95800000000000018</v>
      </c>
      <c r="T29" s="38">
        <f>0.0170688304790256*100</f>
        <v>1.7068830479025601</v>
      </c>
    </row>
    <row r="30" spans="1:20" x14ac:dyDescent="0.2">
      <c r="A30" s="5" t="s">
        <v>150</v>
      </c>
      <c r="B30" s="5"/>
      <c r="C30" s="5"/>
      <c r="D30" s="5"/>
      <c r="E30" s="5"/>
      <c r="F30" s="5"/>
      <c r="G30" s="5"/>
      <c r="H30" s="5"/>
      <c r="I30" s="5"/>
      <c r="J30" s="5"/>
      <c r="K30" s="5"/>
      <c r="L30" s="5"/>
      <c r="M30" s="5"/>
      <c r="N30" s="5"/>
      <c r="Q30">
        <v>2003</v>
      </c>
      <c r="R30" s="35">
        <v>8.1750000000000007</v>
      </c>
      <c r="S30" s="35">
        <f t="shared" si="0"/>
        <v>0.65000000000000036</v>
      </c>
      <c r="T30" s="38">
        <f>0.0103798163026256*100</f>
        <v>1.03798163026256</v>
      </c>
    </row>
    <row r="31" spans="1:20" x14ac:dyDescent="0.2">
      <c r="A31" t="s">
        <v>152</v>
      </c>
      <c r="K31" s="1"/>
      <c r="Q31">
        <v>2004</v>
      </c>
      <c r="R31" s="35">
        <v>8.3829999999999991</v>
      </c>
      <c r="S31" s="35">
        <f t="shared" si="0"/>
        <v>0.20799999999999841</v>
      </c>
      <c r="T31" s="38">
        <f>0.0357108440771511*100</f>
        <v>3.5710844077151096</v>
      </c>
    </row>
    <row r="32" spans="1:20" x14ac:dyDescent="0.2">
      <c r="A32" t="s">
        <v>132</v>
      </c>
      <c r="K32" s="1"/>
      <c r="Q32">
        <v>2005</v>
      </c>
      <c r="R32" s="35">
        <v>8.4749999999999996</v>
      </c>
      <c r="S32" s="35">
        <f t="shared" si="0"/>
        <v>9.2000000000000526E-2</v>
      </c>
      <c r="T32" s="38">
        <f>0.0232213243711126*100</f>
        <v>2.3221324371112599</v>
      </c>
    </row>
    <row r="33" spans="1:20" x14ac:dyDescent="0.2">
      <c r="B33" t="s">
        <v>133</v>
      </c>
      <c r="C33">
        <v>0.23196044198344434</v>
      </c>
      <c r="Q33">
        <v>2006</v>
      </c>
      <c r="R33" s="35">
        <v>8.2669999999999995</v>
      </c>
      <c r="S33" s="35">
        <f t="shared" si="0"/>
        <v>-0.20800000000000018</v>
      </c>
      <c r="T33" s="38">
        <f>0.0255159681463724*100</f>
        <v>2.5515968146372399</v>
      </c>
    </row>
    <row r="34" spans="1:20" x14ac:dyDescent="0.2">
      <c r="B34" t="s">
        <v>153</v>
      </c>
      <c r="C34">
        <v>-0.16545151059987451</v>
      </c>
      <c r="Q34">
        <v>2007</v>
      </c>
      <c r="R34" s="35">
        <v>7.492</v>
      </c>
      <c r="S34" s="35">
        <f t="shared" si="0"/>
        <v>-0.77499999999999947</v>
      </c>
      <c r="T34" s="38">
        <f>0.0367708305344332*100</f>
        <v>3.6770830534433205</v>
      </c>
    </row>
    <row r="35" spans="1:20" x14ac:dyDescent="0.2">
      <c r="A35" t="s">
        <v>135</v>
      </c>
      <c r="D35" t="s">
        <v>157</v>
      </c>
      <c r="Q35">
        <v>2008</v>
      </c>
      <c r="R35" s="35">
        <v>6.9669999999999996</v>
      </c>
      <c r="S35" s="35">
        <f t="shared" si="0"/>
        <v>-0.52500000000000036</v>
      </c>
      <c r="T35" s="38">
        <f>0.00447318293141206*100</f>
        <v>0.44731829314120602</v>
      </c>
    </row>
    <row r="36" spans="1:20" x14ac:dyDescent="0.2">
      <c r="A36" t="s">
        <v>137</v>
      </c>
      <c r="D36" t="s">
        <v>168</v>
      </c>
      <c r="Q36">
        <v>2009</v>
      </c>
      <c r="R36" s="35">
        <v>7.992</v>
      </c>
      <c r="S36" s="35">
        <f t="shared" si="0"/>
        <v>1.0250000000000004</v>
      </c>
      <c r="T36" s="38">
        <f>-0.0202099690129289*100</f>
        <v>-2.0209969012928899</v>
      </c>
    </row>
    <row r="37" spans="1:20" x14ac:dyDescent="0.2">
      <c r="Q37">
        <v>2010</v>
      </c>
      <c r="R37" s="35">
        <v>8.3829999999999991</v>
      </c>
      <c r="S37" s="35">
        <f t="shared" si="0"/>
        <v>0.39099999999999913</v>
      </c>
      <c r="T37" s="38">
        <f>0.0286453121543761*100</f>
        <v>2.8645312154376104</v>
      </c>
    </row>
    <row r="38" spans="1:20" ht="17" thickBot="1" x14ac:dyDescent="0.25">
      <c r="A38" t="s">
        <v>151</v>
      </c>
      <c r="Q38">
        <v>2011</v>
      </c>
      <c r="R38" s="35">
        <v>7.2080000000000002</v>
      </c>
      <c r="S38" s="35">
        <f t="shared" si="0"/>
        <v>-1.1749999999999989</v>
      </c>
      <c r="T38" s="38">
        <f>0.0169445966218326*100</f>
        <v>1.6944596621832599</v>
      </c>
    </row>
    <row r="39" spans="1:20" x14ac:dyDescent="0.2">
      <c r="A39" s="41" t="s">
        <v>49</v>
      </c>
      <c r="B39" s="41"/>
      <c r="Q39">
        <v>2012</v>
      </c>
      <c r="R39" s="35">
        <v>7.65</v>
      </c>
      <c r="S39" s="35">
        <f t="shared" si="0"/>
        <v>0.44200000000000017</v>
      </c>
      <c r="T39" s="38">
        <f>0.00739090485720399*100</f>
        <v>0.73909048572039904</v>
      </c>
    </row>
    <row r="40" spans="1:20" x14ac:dyDescent="0.2">
      <c r="A40" t="s">
        <v>50</v>
      </c>
      <c r="B40">
        <v>0.38753110127063761</v>
      </c>
      <c r="Q40">
        <v>2013</v>
      </c>
      <c r="R40" s="35">
        <v>8.5500000000000007</v>
      </c>
      <c r="S40" s="35">
        <f t="shared" si="0"/>
        <v>0.90000000000000036</v>
      </c>
      <c r="T40" s="38">
        <f>0.00459292170292942*100</f>
        <v>0.459292170292942</v>
      </c>
    </row>
    <row r="41" spans="1:20" x14ac:dyDescent="0.2">
      <c r="A41" t="s">
        <v>51</v>
      </c>
      <c r="B41">
        <v>0.1501803544520332</v>
      </c>
      <c r="Q41">
        <v>2014</v>
      </c>
      <c r="R41" s="35">
        <v>8.6579999999999995</v>
      </c>
      <c r="S41" s="35">
        <f t="shared" si="0"/>
        <v>0.10799999999999876</v>
      </c>
      <c r="T41" s="38">
        <f>0.0157853235792338*100</f>
        <v>1.5785323579233801</v>
      </c>
    </row>
    <row r="42" spans="1:20" x14ac:dyDescent="0.2">
      <c r="A42" t="s">
        <v>52</v>
      </c>
      <c r="B42">
        <v>0.12893486331333404</v>
      </c>
      <c r="Q42">
        <v>2015</v>
      </c>
      <c r="R42" s="35">
        <v>8.6579999999999995</v>
      </c>
      <c r="S42" s="35">
        <f t="shared" si="0"/>
        <v>0</v>
      </c>
      <c r="T42" s="38">
        <f>0.0204131108199772*100</f>
        <v>2.04131108199772</v>
      </c>
    </row>
    <row r="43" spans="1:20" x14ac:dyDescent="0.2">
      <c r="A43" t="s">
        <v>53</v>
      </c>
      <c r="B43">
        <v>0.75840823192658569</v>
      </c>
      <c r="Q43">
        <v>2016</v>
      </c>
      <c r="R43" s="35">
        <v>7.9249999999999998</v>
      </c>
      <c r="S43" s="35">
        <f t="shared" si="0"/>
        <v>-0.73299999999999965</v>
      </c>
      <c r="T43" s="38">
        <f>0.0126685561109765*100</f>
        <v>1.2668556110976499</v>
      </c>
    </row>
    <row r="44" spans="1:20" ht="17" thickBot="1" x14ac:dyDescent="0.25">
      <c r="A44" s="25" t="s">
        <v>54</v>
      </c>
      <c r="B44" s="25">
        <v>42</v>
      </c>
      <c r="Q44">
        <v>2017</v>
      </c>
      <c r="R44" s="35">
        <v>7.1669999999999998</v>
      </c>
      <c r="S44" s="35">
        <f t="shared" si="0"/>
        <v>-0.75800000000000001</v>
      </c>
      <c r="T44" s="38">
        <f>0.0161950803355609*100</f>
        <v>1.6195080335560899</v>
      </c>
    </row>
    <row r="45" spans="1:20" x14ac:dyDescent="0.2">
      <c r="Q45">
        <v>2018</v>
      </c>
      <c r="R45" s="35">
        <v>6.0419999999999998</v>
      </c>
      <c r="S45" s="35">
        <f t="shared" si="0"/>
        <v>-1.125</v>
      </c>
      <c r="T45" s="38">
        <f>0.0184368980490376*100</f>
        <v>1.84368980490376</v>
      </c>
    </row>
    <row r="46" spans="1:20" ht="17" thickBot="1" x14ac:dyDescent="0.25">
      <c r="A46" t="s">
        <v>55</v>
      </c>
      <c r="Q46">
        <v>2019</v>
      </c>
      <c r="R46" s="35">
        <v>5.4580000000000002</v>
      </c>
      <c r="S46" s="35">
        <f t="shared" si="0"/>
        <v>-0.58399999999999963</v>
      </c>
      <c r="T46" s="38">
        <f>0.0211165048543689*100</f>
        <v>2.1116504854368898</v>
      </c>
    </row>
    <row r="47" spans="1:20" x14ac:dyDescent="0.2">
      <c r="A47" s="42"/>
      <c r="B47" s="42" t="s">
        <v>60</v>
      </c>
      <c r="C47" s="42" t="s">
        <v>61</v>
      </c>
      <c r="D47" s="42" t="s">
        <v>62</v>
      </c>
      <c r="E47" s="42" t="s">
        <v>63</v>
      </c>
      <c r="F47" s="42" t="s">
        <v>64</v>
      </c>
      <c r="Q47">
        <v>2020</v>
      </c>
      <c r="R47" s="35">
        <v>5.75</v>
      </c>
      <c r="S47" s="35">
        <f t="shared" si="0"/>
        <v>0.29199999999999982</v>
      </c>
      <c r="T47" s="38">
        <f>-0.0568078359966094*100</f>
        <v>-5.6807835996609404</v>
      </c>
    </row>
    <row r="48" spans="1:20" x14ac:dyDescent="0.2">
      <c r="A48" t="s">
        <v>56</v>
      </c>
      <c r="B48">
        <v>1</v>
      </c>
      <c r="C48">
        <v>4.0658600546015151</v>
      </c>
      <c r="D48">
        <v>4.0658600546015151</v>
      </c>
      <c r="E48">
        <v>7.0688106700661821</v>
      </c>
      <c r="F48">
        <v>1.1224035143388298E-2</v>
      </c>
      <c r="Q48">
        <v>2021</v>
      </c>
      <c r="R48" s="35">
        <v>6.2670000000000003</v>
      </c>
      <c r="S48" s="35">
        <f t="shared" si="0"/>
        <v>0.51700000000000035</v>
      </c>
      <c r="T48" s="38">
        <f>0.0624475462959661*100</f>
        <v>6.2447546295966099</v>
      </c>
    </row>
    <row r="49" spans="1:20" x14ac:dyDescent="0.2">
      <c r="A49" t="s">
        <v>57</v>
      </c>
      <c r="B49">
        <v>40</v>
      </c>
      <c r="C49">
        <v>23.007321850160395</v>
      </c>
      <c r="D49">
        <v>0.57518304625400984</v>
      </c>
      <c r="Q49">
        <v>2022</v>
      </c>
      <c r="R49" s="35">
        <v>5.4459999999999997</v>
      </c>
      <c r="S49" s="35">
        <f t="shared" si="0"/>
        <v>-0.82100000000000062</v>
      </c>
      <c r="T49" s="38">
        <f>0.0240290909090909*100</f>
        <v>2.4029090909090898</v>
      </c>
    </row>
    <row r="50" spans="1:20" ht="17" thickBot="1" x14ac:dyDescent="0.25">
      <c r="A50" s="25" t="s">
        <v>58</v>
      </c>
      <c r="B50" s="25">
        <v>41</v>
      </c>
      <c r="C50" s="25">
        <v>27.07318190476191</v>
      </c>
      <c r="D50" s="25"/>
      <c r="E50" s="25"/>
      <c r="F50" s="25"/>
    </row>
    <row r="51" spans="1:20" ht="17" thickBot="1" x14ac:dyDescent="0.25"/>
    <row r="52" spans="1:20" x14ac:dyDescent="0.2">
      <c r="A52" s="42"/>
      <c r="B52" s="42" t="s">
        <v>65</v>
      </c>
      <c r="C52" s="42" t="s">
        <v>53</v>
      </c>
      <c r="D52" s="42" t="s">
        <v>66</v>
      </c>
      <c r="E52" s="42" t="s">
        <v>67</v>
      </c>
      <c r="F52" s="42" t="s">
        <v>68</v>
      </c>
      <c r="G52" s="42" t="s">
        <v>69</v>
      </c>
      <c r="H52" s="42" t="s">
        <v>154</v>
      </c>
      <c r="I52" s="42" t="s">
        <v>155</v>
      </c>
    </row>
    <row r="53" spans="1:20" x14ac:dyDescent="0.2">
      <c r="A53" t="s">
        <v>59</v>
      </c>
      <c r="B53">
        <v>0.23196044198344434</v>
      </c>
      <c r="C53">
        <v>0.16254052461602969</v>
      </c>
      <c r="D53">
        <v>1.4270929820818881</v>
      </c>
      <c r="E53">
        <v>0.16131320349888104</v>
      </c>
      <c r="F53">
        <v>-9.6546212245484375E-2</v>
      </c>
      <c r="G53">
        <v>0.56046709621237301</v>
      </c>
      <c r="H53">
        <v>-9.6546212245484375E-2</v>
      </c>
      <c r="I53">
        <v>0.56046709621237301</v>
      </c>
    </row>
    <row r="54" spans="1:20" ht="17" thickBot="1" x14ac:dyDescent="0.25">
      <c r="A54" s="25" t="s">
        <v>156</v>
      </c>
      <c r="B54" s="25">
        <v>-0.16545151059987451</v>
      </c>
      <c r="C54" s="25">
        <v>6.2229679151905644E-2</v>
      </c>
      <c r="D54" s="25">
        <v>-2.6587235038766535</v>
      </c>
      <c r="E54" s="25">
        <v>1.1224035143388491E-2</v>
      </c>
      <c r="F54" s="25">
        <v>-0.2912223836804464</v>
      </c>
      <c r="G54" s="25">
        <v>-3.968063751930262E-2</v>
      </c>
      <c r="H54" s="25">
        <v>-0.2912223836804464</v>
      </c>
      <c r="I54" s="25">
        <v>-3.968063751930262E-2</v>
      </c>
    </row>
    <row r="56" spans="1:20" x14ac:dyDescent="0.2">
      <c r="A56" s="5" t="s">
        <v>158</v>
      </c>
      <c r="B56" s="5"/>
      <c r="C56" s="5"/>
      <c r="D56" s="5"/>
      <c r="E56" s="5"/>
      <c r="F56" s="5"/>
      <c r="G56" s="5"/>
      <c r="H56" s="5"/>
      <c r="I56" s="5"/>
      <c r="J56" s="5"/>
      <c r="K56" s="5"/>
      <c r="L56" s="5"/>
      <c r="M56" s="5"/>
      <c r="N56" s="5"/>
    </row>
    <row r="63" spans="1:20" x14ac:dyDescent="0.2">
      <c r="A63" s="5" t="s">
        <v>164</v>
      </c>
      <c r="B63" s="5"/>
      <c r="C63" s="5"/>
      <c r="D63" s="5"/>
      <c r="E63" s="5"/>
      <c r="F63" s="5"/>
      <c r="G63" s="5"/>
      <c r="H63" s="5"/>
      <c r="I63" s="5"/>
      <c r="J63" s="5"/>
      <c r="K63" s="5"/>
      <c r="L63" s="5"/>
      <c r="M63" s="5"/>
      <c r="N63" s="5"/>
    </row>
    <row r="64" spans="1:20" x14ac:dyDescent="0.2">
      <c r="A64" t="s">
        <v>159</v>
      </c>
    </row>
    <row r="66" spans="1:14" x14ac:dyDescent="0.2">
      <c r="A66" t="s">
        <v>160</v>
      </c>
      <c r="D66" t="s">
        <v>161</v>
      </c>
    </row>
    <row r="68" spans="1:14" x14ac:dyDescent="0.2">
      <c r="A68" t="s">
        <v>162</v>
      </c>
    </row>
    <row r="70" spans="1:14" x14ac:dyDescent="0.2">
      <c r="A70" t="s">
        <v>163</v>
      </c>
    </row>
    <row r="76" spans="1:14" x14ac:dyDescent="0.2">
      <c r="A76" s="5" t="s">
        <v>165</v>
      </c>
      <c r="B76" s="5"/>
      <c r="C76" s="5"/>
      <c r="D76" s="5"/>
      <c r="E76" s="5"/>
      <c r="F76" s="5"/>
      <c r="G76" s="5"/>
      <c r="H76" s="5"/>
      <c r="I76" s="5"/>
      <c r="J76" s="5"/>
      <c r="K76" s="5"/>
      <c r="L76" s="5"/>
      <c r="M76" s="5"/>
      <c r="N76" s="5"/>
    </row>
    <row r="77" spans="1:14" x14ac:dyDescent="0.2">
      <c r="A77" t="s">
        <v>166</v>
      </c>
    </row>
    <row r="84" spans="1:1" x14ac:dyDescent="0.2">
      <c r="A84" t="s">
        <v>167</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Werkbladen</vt:lpstr>
      </vt:variant>
      <vt:variant>
        <vt:i4>4</vt:i4>
      </vt:variant>
    </vt:vector>
  </HeadingPairs>
  <TitlesOfParts>
    <vt:vector size="4" baseType="lpstr">
      <vt:lpstr>Group</vt:lpstr>
      <vt:lpstr>Exersise 1</vt:lpstr>
      <vt:lpstr>Exersise 2</vt:lpstr>
      <vt:lpstr>Exersise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 De Bruyn</dc:creator>
  <cp:lastModifiedBy>Mara De Bruyn</cp:lastModifiedBy>
  <dcterms:created xsi:type="dcterms:W3CDTF">2022-12-09T09:00:39Z</dcterms:created>
  <dcterms:modified xsi:type="dcterms:W3CDTF">2023-05-11T09:53:26Z</dcterms:modified>
</cp:coreProperties>
</file>